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ILT International\Finance\Accounts\2019 Accounts\Management Accounts\P12 September 2019\"/>
    </mc:Choice>
  </mc:AlternateContent>
  <bookViews>
    <workbookView xWindow="0" yWindow="0" windowWidth="28800" windowHeight="1170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September" sheetId="15" r:id="rId8"/>
    <sheet name="TB" sheetId="13" r:id="rId9"/>
    <sheet name="Investment" sheetId="16" r:id="rId10"/>
    <sheet name="Budget" sheetId="19" state="hidden" r:id="rId11"/>
  </sheets>
  <definedNames>
    <definedName name="_xlnm._FilterDatabase" localSheetId="0" hidden="1">'Man Accs '!$B$2:$I$2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Sheet'!$A$1:$H$39</definedName>
    <definedName name="_xlnm.Print_Area" localSheetId="0">'Man Accs '!$A$1:$O$86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TB!$A$1:$Q$127</definedName>
    <definedName name="_xlnm.Print_Area" localSheetId="7">'TB (2) -September'!$A$1:$F$126</definedName>
    <definedName name="_xlnm.Print_Titles" localSheetId="3">'Man Accs 28.4.09'!$3:$3</definedName>
  </definedNames>
  <calcPr calcId="162913"/>
</workbook>
</file>

<file path=xl/calcChain.xml><?xml version="1.0" encoding="utf-8"?>
<calcChain xmlns="http://schemas.openxmlformats.org/spreadsheetml/2006/main">
  <c r="D35" i="3" l="1"/>
  <c r="G5" i="10"/>
  <c r="G4" i="10"/>
  <c r="F24" i="3"/>
  <c r="F16" i="3"/>
  <c r="G27" i="3" s="1"/>
  <c r="G29" i="3" s="1"/>
  <c r="C22" i="3" l="1"/>
  <c r="D49" i="16" l="1"/>
  <c r="G49" i="16"/>
  <c r="J49" i="16"/>
  <c r="C40" i="16"/>
  <c r="F40" i="16"/>
  <c r="E62" i="10" l="1"/>
  <c r="E36" i="10"/>
  <c r="E35" i="10"/>
  <c r="E34" i="10"/>
  <c r="E33" i="10"/>
  <c r="E32" i="10"/>
  <c r="E27" i="10"/>
  <c r="E20" i="10"/>
  <c r="I36" i="10"/>
  <c r="I35" i="10"/>
  <c r="I34" i="10"/>
  <c r="I33" i="10"/>
  <c r="AA13" i="10" l="1"/>
  <c r="X20" i="10" l="1"/>
  <c r="C29" i="16" l="1"/>
  <c r="I29" i="16"/>
  <c r="L46" i="16"/>
  <c r="G48" i="16"/>
  <c r="B48" i="16"/>
  <c r="K47" i="16"/>
  <c r="K48" i="16" s="1"/>
  <c r="H47" i="16"/>
  <c r="H48" i="16" s="1"/>
  <c r="J46" i="16"/>
  <c r="J48" i="16" s="1"/>
  <c r="G46" i="16"/>
  <c r="L48" i="16"/>
  <c r="I40" i="16"/>
  <c r="I48" i="16" s="1"/>
  <c r="F48" i="16"/>
  <c r="L37" i="16"/>
  <c r="F29" i="16"/>
  <c r="B37" i="16" l="1"/>
  <c r="J37" i="16"/>
  <c r="F37" i="16"/>
  <c r="K36" i="16"/>
  <c r="K37" i="16" s="1"/>
  <c r="H36" i="16"/>
  <c r="H37" i="16" s="1"/>
  <c r="L35" i="16"/>
  <c r="J35" i="16"/>
  <c r="G35" i="16"/>
  <c r="G37" i="16" s="1"/>
  <c r="L33" i="16"/>
  <c r="I37" i="16"/>
  <c r="S28" i="10" l="1"/>
  <c r="C62" i="10" l="1"/>
  <c r="C26" i="10"/>
  <c r="D39" i="3"/>
  <c r="C3" i="15"/>
  <c r="C3" i="13"/>
  <c r="AA62" i="10" l="1"/>
  <c r="D62" i="10"/>
  <c r="AB62" i="10"/>
  <c r="M6" i="10"/>
  <c r="N6" i="10"/>
  <c r="M21" i="10"/>
  <c r="N21" i="10"/>
  <c r="M23" i="10"/>
  <c r="N23" i="10"/>
  <c r="N26" i="10"/>
  <c r="N28" i="10" s="1"/>
  <c r="N27" i="10"/>
  <c r="M28" i="10"/>
  <c r="M37" i="10"/>
  <c r="N37" i="10"/>
  <c r="M41" i="10"/>
  <c r="N41" i="10"/>
  <c r="N44" i="10"/>
  <c r="M45" i="10"/>
  <c r="N45" i="10"/>
  <c r="M59" i="10"/>
  <c r="N59" i="10"/>
  <c r="M63" i="10"/>
  <c r="N63" i="10"/>
  <c r="M79" i="10"/>
  <c r="N79" i="10"/>
  <c r="M80" i="10"/>
  <c r="N80" i="10"/>
  <c r="T28" i="10"/>
  <c r="U28" i="10"/>
  <c r="V28" i="10"/>
  <c r="W28" i="10"/>
  <c r="X28" i="10"/>
  <c r="Y28" i="10"/>
  <c r="AC28" i="10"/>
  <c r="O79" i="10" l="1"/>
  <c r="O63" i="10"/>
  <c r="I62" i="10"/>
  <c r="M46" i="10"/>
  <c r="M82" i="10" s="1"/>
  <c r="N46" i="10"/>
  <c r="N82" i="10" s="1"/>
  <c r="N86" i="10" s="1"/>
  <c r="L10" i="10"/>
  <c r="L5" i="10"/>
  <c r="L4" i="10"/>
  <c r="S10" i="10"/>
  <c r="O59" i="10"/>
  <c r="L26" i="10"/>
  <c r="L27" i="10"/>
  <c r="L44" i="10"/>
  <c r="L45" i="10" s="1"/>
  <c r="R26" i="10"/>
  <c r="S4" i="10"/>
  <c r="AD26" i="10" l="1"/>
  <c r="L6" i="10"/>
  <c r="K37" i="10"/>
  <c r="AB26" i="10" l="1"/>
  <c r="I26" i="10" s="1"/>
  <c r="E26" i="10"/>
  <c r="Z28" i="10"/>
  <c r="AD28" i="10"/>
  <c r="K41" i="10"/>
  <c r="O45" i="10"/>
  <c r="O40" i="10" l="1"/>
  <c r="L40" i="10" s="1"/>
  <c r="E63" i="10"/>
  <c r="X78" i="10"/>
  <c r="S78" i="10"/>
  <c r="X75" i="10"/>
  <c r="Y75" i="10" s="1"/>
  <c r="Z75" i="10" s="1"/>
  <c r="AA75" i="10" s="1"/>
  <c r="AB75" i="10" s="1"/>
  <c r="S75" i="10"/>
  <c r="X72" i="10"/>
  <c r="S72" i="10"/>
  <c r="X69" i="10"/>
  <c r="Y69" i="10" s="1"/>
  <c r="Z69" i="10" s="1"/>
  <c r="AA69" i="10" s="1"/>
  <c r="AB69" i="10" s="1"/>
  <c r="S69" i="10"/>
  <c r="X68" i="10"/>
  <c r="Y68" i="10" s="1"/>
  <c r="Z68" i="10" s="1"/>
  <c r="AA68" i="10" s="1"/>
  <c r="AB68" i="10" s="1"/>
  <c r="S68" i="10"/>
  <c r="X67" i="10"/>
  <c r="S67" i="10"/>
  <c r="S58" i="10"/>
  <c r="S57" i="10"/>
  <c r="S56" i="10"/>
  <c r="S53" i="10"/>
  <c r="S52" i="10"/>
  <c r="S51" i="10"/>
  <c r="S40" i="10"/>
  <c r="Z39" i="10"/>
  <c r="AA39" i="10" s="1"/>
  <c r="AB39" i="10" s="1"/>
  <c r="S39" i="10"/>
  <c r="R27" i="10"/>
  <c r="X19" i="10"/>
  <c r="Y19" i="10" s="1"/>
  <c r="X18" i="10"/>
  <c r="X17" i="10"/>
  <c r="Y17" i="10" s="1"/>
  <c r="X14" i="10"/>
  <c r="Y13" i="10"/>
  <c r="U20" i="10"/>
  <c r="S19" i="10"/>
  <c r="S18" i="10"/>
  <c r="S17" i="10"/>
  <c r="S13" i="10"/>
  <c r="S14" i="10"/>
  <c r="T10" i="10"/>
  <c r="X5" i="10"/>
  <c r="X4" i="10"/>
  <c r="S5" i="10"/>
  <c r="O78" i="10"/>
  <c r="L78" i="10" s="1"/>
  <c r="O75" i="10"/>
  <c r="L75" i="10" s="1"/>
  <c r="O72" i="10"/>
  <c r="L72" i="10" s="1"/>
  <c r="O69" i="10"/>
  <c r="L69" i="10" s="1"/>
  <c r="O68" i="10"/>
  <c r="L68" i="10" s="1"/>
  <c r="O67" i="10"/>
  <c r="L67" i="10" s="1"/>
  <c r="O62" i="10"/>
  <c r="L62" i="10" s="1"/>
  <c r="L63" i="10" s="1"/>
  <c r="L57" i="10"/>
  <c r="L58" i="10"/>
  <c r="L56" i="10"/>
  <c r="L52" i="10"/>
  <c r="L53" i="10"/>
  <c r="L51" i="10"/>
  <c r="O39" i="10"/>
  <c r="L39" i="10" s="1"/>
  <c r="L41" i="10" s="1"/>
  <c r="O33" i="10"/>
  <c r="L33" i="10" s="1"/>
  <c r="O34" i="10"/>
  <c r="L34" i="10" s="1"/>
  <c r="O35" i="10"/>
  <c r="L35" i="10" s="1"/>
  <c r="O36" i="10"/>
  <c r="L36" i="10" s="1"/>
  <c r="O32" i="10"/>
  <c r="L32" i="10" s="1"/>
  <c r="L20" i="10"/>
  <c r="L19" i="10"/>
  <c r="L18" i="10"/>
  <c r="L17" i="10"/>
  <c r="O14" i="10"/>
  <c r="L14" i="10" s="1"/>
  <c r="O13" i="10"/>
  <c r="L13" i="10" s="1"/>
  <c r="G27" i="10"/>
  <c r="G26" i="10"/>
  <c r="C27" i="10"/>
  <c r="AA27" i="10" s="1"/>
  <c r="T13" i="10" l="1"/>
  <c r="U13" i="10" s="1"/>
  <c r="V13" i="10" s="1"/>
  <c r="W13" i="10" s="1"/>
  <c r="U10" i="10"/>
  <c r="V10" i="10" s="1"/>
  <c r="W10" i="10" s="1"/>
  <c r="T18" i="10"/>
  <c r="U18" i="10" s="1"/>
  <c r="V18" i="10" s="1"/>
  <c r="W18" i="10" s="1"/>
  <c r="AC39" i="10"/>
  <c r="AD39" i="10" s="1"/>
  <c r="E39" i="10" s="1"/>
  <c r="T51" i="10"/>
  <c r="U51" i="10" s="1"/>
  <c r="V51" i="10" s="1"/>
  <c r="W51" i="10" s="1"/>
  <c r="T53" i="10"/>
  <c r="U53" i="10" s="1"/>
  <c r="V53" i="10" s="1"/>
  <c r="W53" i="10" s="1"/>
  <c r="T57" i="10"/>
  <c r="U57" i="10" s="1"/>
  <c r="V57" i="10" s="1"/>
  <c r="W57" i="10" s="1"/>
  <c r="T67" i="10"/>
  <c r="U67" i="10" s="1"/>
  <c r="V67" i="10" s="1"/>
  <c r="W67" i="10" s="1"/>
  <c r="T68" i="10"/>
  <c r="U68" i="10" s="1"/>
  <c r="V68" i="10" s="1"/>
  <c r="W68" i="10" s="1"/>
  <c r="T72" i="10"/>
  <c r="U72" i="10" s="1"/>
  <c r="V72" i="10" s="1"/>
  <c r="W72" i="10" s="1"/>
  <c r="T75" i="10"/>
  <c r="U75" i="10" s="1"/>
  <c r="V75" i="10" s="1"/>
  <c r="W75" i="10" s="1"/>
  <c r="T78" i="10"/>
  <c r="U78" i="10" s="1"/>
  <c r="V78" i="10" s="1"/>
  <c r="W78" i="10" s="1"/>
  <c r="T39" i="10"/>
  <c r="U39" i="10" s="1"/>
  <c r="V39" i="10" s="1"/>
  <c r="W39" i="10" s="1"/>
  <c r="T40" i="10"/>
  <c r="U40" i="10" s="1"/>
  <c r="V40" i="10" s="1"/>
  <c r="W40" i="10" s="1"/>
  <c r="T52" i="10"/>
  <c r="U52" i="10" s="1"/>
  <c r="V52" i="10" s="1"/>
  <c r="W52" i="10" s="1"/>
  <c r="T56" i="10"/>
  <c r="U56" i="10" s="1"/>
  <c r="V56" i="10" s="1"/>
  <c r="W56" i="10" s="1"/>
  <c r="T58" i="10"/>
  <c r="U58" i="10" s="1"/>
  <c r="V58" i="10" s="1"/>
  <c r="W58" i="10" s="1"/>
  <c r="AC68" i="10"/>
  <c r="AD68" i="10" s="1"/>
  <c r="E68" i="10" s="1"/>
  <c r="AC69" i="10"/>
  <c r="AD69" i="10" s="1"/>
  <c r="E69" i="10" s="1"/>
  <c r="AC75" i="10"/>
  <c r="AD75" i="10" s="1"/>
  <c r="E75" i="10" s="1"/>
  <c r="V20" i="10"/>
  <c r="W20" i="10" s="1"/>
  <c r="AB27" i="10"/>
  <c r="D27" i="10" s="1"/>
  <c r="G28" i="10"/>
  <c r="T14" i="10"/>
  <c r="U14" i="10" s="1"/>
  <c r="V14" i="10" s="1"/>
  <c r="W14" i="10" s="1"/>
  <c r="Z17" i="10"/>
  <c r="AA17" i="10" s="1"/>
  <c r="AB17" i="10" s="1"/>
  <c r="Z19" i="10"/>
  <c r="AA19" i="10" s="1"/>
  <c r="AB19" i="10" s="1"/>
  <c r="AA28" i="10"/>
  <c r="L21" i="10"/>
  <c r="L23" i="10" s="1"/>
  <c r="C28" i="10"/>
  <c r="L37" i="10"/>
  <c r="L59" i="10"/>
  <c r="Y5" i="10"/>
  <c r="T5" i="10"/>
  <c r="U5" i="10" s="1"/>
  <c r="V5" i="10" s="1"/>
  <c r="W5" i="10" s="1"/>
  <c r="Y18" i="10"/>
  <c r="O41" i="10"/>
  <c r="R4" i="10"/>
  <c r="T4" i="10"/>
  <c r="R10" i="10"/>
  <c r="X10" i="10" s="1"/>
  <c r="R14" i="10"/>
  <c r="R18" i="10"/>
  <c r="R20" i="10"/>
  <c r="R36" i="10"/>
  <c r="R34" i="10"/>
  <c r="R39" i="10"/>
  <c r="R41" i="10" s="1"/>
  <c r="S41" i="10"/>
  <c r="R53" i="10"/>
  <c r="X53" i="10" s="1"/>
  <c r="R56" i="10"/>
  <c r="X56" i="10" s="1"/>
  <c r="R57" i="10"/>
  <c r="X57" i="10" s="1"/>
  <c r="Y56" i="10"/>
  <c r="R68" i="10"/>
  <c r="R72" i="10"/>
  <c r="R78" i="10"/>
  <c r="Y67" i="10"/>
  <c r="Z67" i="10" s="1"/>
  <c r="AA67" i="10" s="1"/>
  <c r="AB67" i="10" s="1"/>
  <c r="T69" i="10"/>
  <c r="U69" i="10" s="1"/>
  <c r="V69" i="10" s="1"/>
  <c r="W69" i="10" s="1"/>
  <c r="Y72" i="10"/>
  <c r="Z72" i="10" s="1"/>
  <c r="AA72" i="10" s="1"/>
  <c r="AB72" i="10" s="1"/>
  <c r="Y78" i="10"/>
  <c r="Z78" i="10" s="1"/>
  <c r="AA78" i="10" s="1"/>
  <c r="AB78" i="10" s="1"/>
  <c r="O6" i="10"/>
  <c r="O21" i="10"/>
  <c r="O37" i="10"/>
  <c r="R5" i="10"/>
  <c r="R13" i="10"/>
  <c r="AB13" i="10" s="1"/>
  <c r="R17" i="10"/>
  <c r="R19" i="10"/>
  <c r="T17" i="10"/>
  <c r="U17" i="10" s="1"/>
  <c r="V17" i="10" s="1"/>
  <c r="W17" i="10" s="1"/>
  <c r="T19" i="10"/>
  <c r="U19" i="10" s="1"/>
  <c r="V19" i="10" s="1"/>
  <c r="W19" i="10" s="1"/>
  <c r="Y14" i="10"/>
  <c r="Y20" i="10"/>
  <c r="R32" i="10"/>
  <c r="Z32" i="10" s="1"/>
  <c r="I32" i="10" s="1"/>
  <c r="R35" i="10"/>
  <c r="R33" i="10"/>
  <c r="V41" i="10"/>
  <c r="R51" i="10"/>
  <c r="X51" i="10" s="1"/>
  <c r="R52" i="10"/>
  <c r="X52" i="10" s="1"/>
  <c r="R58" i="10"/>
  <c r="X58" i="10" s="1"/>
  <c r="Y53" i="10"/>
  <c r="R67" i="10"/>
  <c r="R69" i="10"/>
  <c r="R75" i="10"/>
  <c r="X41" i="10"/>
  <c r="I39" i="10" l="1"/>
  <c r="I75" i="10"/>
  <c r="I69" i="10"/>
  <c r="I68" i="10"/>
  <c r="I27" i="10"/>
  <c r="H27" i="10" s="1"/>
  <c r="AC72" i="10"/>
  <c r="AD72" i="10" s="1"/>
  <c r="E72" i="10" s="1"/>
  <c r="AC67" i="10"/>
  <c r="AD67" i="10" s="1"/>
  <c r="E67" i="10" s="1"/>
  <c r="AC19" i="10"/>
  <c r="AD19" i="10" s="1"/>
  <c r="E19" i="10" s="1"/>
  <c r="W41" i="10"/>
  <c r="T41" i="10"/>
  <c r="R37" i="10"/>
  <c r="AC78" i="10"/>
  <c r="AD78" i="10" s="1"/>
  <c r="E78" i="10" s="1"/>
  <c r="U41" i="10"/>
  <c r="AB28" i="10"/>
  <c r="AC17" i="10"/>
  <c r="AD17" i="10" s="1"/>
  <c r="E17" i="10" s="1"/>
  <c r="AC13" i="10"/>
  <c r="AD13" i="10" s="1"/>
  <c r="E13" i="10" s="1"/>
  <c r="Z14" i="10"/>
  <c r="AA14" i="10" s="1"/>
  <c r="AB14" i="10" s="1"/>
  <c r="Z56" i="10"/>
  <c r="AA56" i="10" s="1"/>
  <c r="AB56" i="10" s="1"/>
  <c r="Z53" i="10"/>
  <c r="AA53" i="10" s="1"/>
  <c r="AB53" i="10" s="1"/>
  <c r="Z20" i="10"/>
  <c r="AA20" i="10" s="1"/>
  <c r="Z18" i="10"/>
  <c r="Z5" i="10"/>
  <c r="AA5" i="10" s="1"/>
  <c r="AB5" i="10" s="1"/>
  <c r="Y57" i="10"/>
  <c r="O80" i="10"/>
  <c r="Y51" i="10"/>
  <c r="Y10" i="10"/>
  <c r="Y58" i="10"/>
  <c r="Y52" i="10"/>
  <c r="U4" i="10"/>
  <c r="V4" i="10" s="1"/>
  <c r="W4" i="10" s="1"/>
  <c r="O46" i="10"/>
  <c r="R79" i="10"/>
  <c r="O23" i="10"/>
  <c r="Z40" i="10"/>
  <c r="Y41" i="10"/>
  <c r="I19" i="10" l="1"/>
  <c r="E79" i="10"/>
  <c r="I78" i="10"/>
  <c r="I67" i="10"/>
  <c r="I17" i="10"/>
  <c r="I72" i="10"/>
  <c r="I20" i="10"/>
  <c r="G20" i="10" s="1"/>
  <c r="I13" i="10"/>
  <c r="AC5" i="10"/>
  <c r="AD5" i="10" s="1"/>
  <c r="E5" i="10" s="1"/>
  <c r="AC56" i="10"/>
  <c r="AA18" i="10"/>
  <c r="AB18" i="10" s="1"/>
  <c r="AC53" i="10"/>
  <c r="AD53" i="10" s="1"/>
  <c r="E53" i="10" s="1"/>
  <c r="AC14" i="10"/>
  <c r="AD14" i="10" s="1"/>
  <c r="E14" i="10" s="1"/>
  <c r="Z52" i="10"/>
  <c r="Z10" i="10"/>
  <c r="AA10" i="10" s="1"/>
  <c r="AB10" i="10" s="1"/>
  <c r="Z58" i="10"/>
  <c r="Z51" i="10"/>
  <c r="Z57" i="10"/>
  <c r="AA40" i="10"/>
  <c r="Z41" i="10"/>
  <c r="AD56" i="10" l="1"/>
  <c r="E56" i="10" s="1"/>
  <c r="I53" i="10"/>
  <c r="AA52" i="10"/>
  <c r="AB52" i="10" s="1"/>
  <c r="I5" i="10"/>
  <c r="I14" i="10"/>
  <c r="AA57" i="10"/>
  <c r="AB57" i="10" s="1"/>
  <c r="AA58" i="10"/>
  <c r="AB58" i="10" s="1"/>
  <c r="AC10" i="10"/>
  <c r="AD10" i="10" s="1"/>
  <c r="AC18" i="10"/>
  <c r="AD18" i="10" s="1"/>
  <c r="AA51" i="10"/>
  <c r="AB51" i="10" s="1"/>
  <c r="AC52" i="10"/>
  <c r="AD52" i="10" s="1"/>
  <c r="E52" i="10" s="1"/>
  <c r="AB40" i="10"/>
  <c r="AA41" i="10"/>
  <c r="E18" i="10" l="1"/>
  <c r="E21" i="10" s="1"/>
  <c r="I18" i="10"/>
  <c r="I52" i="10"/>
  <c r="E10" i="10"/>
  <c r="I10" i="10"/>
  <c r="I56" i="10"/>
  <c r="AC58" i="10"/>
  <c r="AD58" i="10" s="1"/>
  <c r="AC57" i="10"/>
  <c r="AD57" i="10" s="1"/>
  <c r="AC51" i="10"/>
  <c r="AD51" i="10" s="1"/>
  <c r="AC40" i="10"/>
  <c r="AB41" i="10"/>
  <c r="E51" i="10" l="1"/>
  <c r="I51" i="10"/>
  <c r="E58" i="10"/>
  <c r="I58" i="10"/>
  <c r="G58" i="10" s="1"/>
  <c r="E57" i="10"/>
  <c r="I57" i="10"/>
  <c r="AD40" i="10"/>
  <c r="AC41" i="10"/>
  <c r="AD41" i="10" l="1"/>
  <c r="E40" i="10"/>
  <c r="E41" i="10" s="1"/>
  <c r="I40" i="10"/>
  <c r="E59" i="10"/>
  <c r="E80" i="10" s="1"/>
  <c r="S21" i="10"/>
  <c r="C84" i="10" l="1"/>
  <c r="I41" i="10"/>
  <c r="G39" i="10"/>
  <c r="G40" i="10"/>
  <c r="H40" i="10" s="1"/>
  <c r="C40" i="10"/>
  <c r="D40" i="10" s="1"/>
  <c r="C39" i="10"/>
  <c r="D39" i="10" s="1"/>
  <c r="J15" i="16"/>
  <c r="J24" i="16"/>
  <c r="J26" i="16" s="1"/>
  <c r="I18" i="16"/>
  <c r="G24" i="16"/>
  <c r="G26" i="16" s="1"/>
  <c r="F18" i="16"/>
  <c r="J13" i="16"/>
  <c r="I7" i="16"/>
  <c r="I15" i="16" s="1"/>
  <c r="I26" i="16" s="1"/>
  <c r="G13" i="16"/>
  <c r="G15" i="16" s="1"/>
  <c r="F7" i="16"/>
  <c r="F15" i="16" s="1"/>
  <c r="F26" i="16" s="1"/>
  <c r="H39" i="10" l="1"/>
  <c r="H41" i="10" s="1"/>
  <c r="G41" i="10"/>
  <c r="D41" i="10"/>
  <c r="C41" i="10"/>
  <c r="B4" i="16"/>
  <c r="L25" i="16" l="1"/>
  <c r="L24" i="16"/>
  <c r="L22" i="16"/>
  <c r="L18" i="16"/>
  <c r="H25" i="16" l="1"/>
  <c r="K25" i="16"/>
  <c r="D20" i="10" l="1"/>
  <c r="C58" i="10"/>
  <c r="D58" i="10" s="1"/>
  <c r="R6" i="10" l="1"/>
  <c r="S6" i="10" l="1"/>
  <c r="V6" i="10" l="1"/>
  <c r="K21" i="10"/>
  <c r="K79" i="10"/>
  <c r="L79" i="10" s="1"/>
  <c r="K63" i="10"/>
  <c r="K59" i="10"/>
  <c r="K45" i="10"/>
  <c r="K6" i="10"/>
  <c r="W6" i="10" l="1"/>
  <c r="K46" i="10"/>
  <c r="L46" i="10" s="1"/>
  <c r="K80" i="10"/>
  <c r="L80" i="10" s="1"/>
  <c r="K23" i="10"/>
  <c r="K82" i="10" l="1"/>
  <c r="K86" i="10" s="1"/>
  <c r="Y4" i="10"/>
  <c r="X6" i="10"/>
  <c r="Z4" i="10" l="1"/>
  <c r="Y6" i="10"/>
  <c r="B10" i="3"/>
  <c r="B11" i="3"/>
  <c r="AA4" i="10" l="1"/>
  <c r="Z6" i="10"/>
  <c r="C12" i="3"/>
  <c r="C14" i="10"/>
  <c r="D14" i="10" s="1"/>
  <c r="G84" i="10"/>
  <c r="AB45" i="10"/>
  <c r="U44" i="10"/>
  <c r="O84" i="10" l="1"/>
  <c r="AB4" i="10"/>
  <c r="AA6" i="10"/>
  <c r="AD63" i="10"/>
  <c r="AD44" i="10"/>
  <c r="E44" i="10" s="1"/>
  <c r="X44" i="10"/>
  <c r="C63" i="10"/>
  <c r="D63" i="10" s="1"/>
  <c r="Y63" i="10"/>
  <c r="AA63" i="10"/>
  <c r="AC63" i="10"/>
  <c r="V63" i="10"/>
  <c r="X63" i="10"/>
  <c r="Z63" i="10"/>
  <c r="AB63" i="10"/>
  <c r="S63" i="10"/>
  <c r="R59" i="10"/>
  <c r="R63" i="10"/>
  <c r="AA44" i="10" l="1"/>
  <c r="I44" i="10" s="1"/>
  <c r="E45" i="10"/>
  <c r="AC4" i="10"/>
  <c r="AB6" i="10"/>
  <c r="I63" i="10"/>
  <c r="W63" i="10"/>
  <c r="R80" i="10"/>
  <c r="U63" i="10"/>
  <c r="T63" i="10"/>
  <c r="AD4" i="10" l="1"/>
  <c r="AC6" i="10"/>
  <c r="AD6" i="10" l="1"/>
  <c r="E4" i="10"/>
  <c r="E6" i="10" s="1"/>
  <c r="E23" i="10" s="1"/>
  <c r="I4" i="10"/>
  <c r="E95" i="15"/>
  <c r="E96" i="15"/>
  <c r="E97" i="15"/>
  <c r="E98" i="15"/>
  <c r="D95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D8" i="15"/>
  <c r="D10" i="15"/>
  <c r="E6" i="15"/>
  <c r="E7" i="15"/>
  <c r="D7" i="15" s="1"/>
  <c r="E8" i="15"/>
  <c r="E9" i="15"/>
  <c r="D9" i="15" s="1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96" i="13"/>
  <c r="E97" i="13"/>
  <c r="D96" i="13"/>
  <c r="L14" i="16" l="1"/>
  <c r="L13" i="16"/>
  <c r="L11" i="16"/>
  <c r="L7" i="16"/>
  <c r="H14" i="16" l="1"/>
  <c r="H15" i="16" s="1"/>
  <c r="H26" i="16" s="1"/>
  <c r="K14" i="16"/>
  <c r="K15" i="16" s="1"/>
  <c r="K26" i="16" s="1"/>
  <c r="R45" i="10"/>
  <c r="R46" i="10" s="1"/>
  <c r="R21" i="10"/>
  <c r="I79" i="10"/>
  <c r="G37" i="3"/>
  <c r="U59" i="10" l="1"/>
  <c r="I21" i="10"/>
  <c r="G41" i="3"/>
  <c r="E27" i="13" l="1"/>
  <c r="E29" i="13"/>
  <c r="E30" i="13"/>
  <c r="D6" i="15" l="1"/>
  <c r="V45" i="10" l="1"/>
  <c r="Y45" i="10"/>
  <c r="D6" i="13" l="1"/>
  <c r="D27" i="13"/>
  <c r="D29" i="13"/>
  <c r="D30" i="13"/>
  <c r="D4" i="13"/>
  <c r="D49" i="15" l="1"/>
  <c r="D50" i="15"/>
  <c r="D51" i="15"/>
  <c r="D52" i="15"/>
  <c r="C4" i="10" s="1"/>
  <c r="D53" i="15"/>
  <c r="D54" i="15"/>
  <c r="D50" i="13"/>
  <c r="D54" i="13"/>
  <c r="D4" i="10" l="1"/>
  <c r="F80" i="19"/>
  <c r="G80" i="19" s="1"/>
  <c r="E80" i="19"/>
  <c r="C80" i="19"/>
  <c r="G79" i="19"/>
  <c r="G76" i="19"/>
  <c r="G73" i="19"/>
  <c r="G70" i="19"/>
  <c r="G67" i="19"/>
  <c r="G66" i="19"/>
  <c r="G65" i="19"/>
  <c r="F61" i="19"/>
  <c r="G61" i="19" s="1"/>
  <c r="E61" i="19"/>
  <c r="C61" i="19"/>
  <c r="G60" i="19"/>
  <c r="F57" i="19"/>
  <c r="G57" i="19" s="1"/>
  <c r="E57" i="19"/>
  <c r="E81" i="19" s="1"/>
  <c r="C57" i="19"/>
  <c r="C81" i="19" s="1"/>
  <c r="G56" i="19"/>
  <c r="G55" i="19"/>
  <c r="G54" i="19"/>
  <c r="G51" i="19"/>
  <c r="G50" i="19"/>
  <c r="G49" i="19"/>
  <c r="F43" i="19"/>
  <c r="G43" i="19" s="1"/>
  <c r="E43" i="19"/>
  <c r="C43" i="19"/>
  <c r="G42" i="19"/>
  <c r="F39" i="19"/>
  <c r="E39" i="19"/>
  <c r="G39" i="19" s="1"/>
  <c r="C39" i="19"/>
  <c r="G38" i="19"/>
  <c r="F35" i="19"/>
  <c r="G35" i="19" s="1"/>
  <c r="E35" i="19"/>
  <c r="E44" i="19" s="1"/>
  <c r="C35" i="19"/>
  <c r="C44" i="19" s="1"/>
  <c r="G34" i="19"/>
  <c r="G33" i="19"/>
  <c r="G32" i="19"/>
  <c r="G31" i="19"/>
  <c r="G30" i="19"/>
  <c r="E24" i="19"/>
  <c r="C24" i="19"/>
  <c r="G23" i="19"/>
  <c r="G22" i="19"/>
  <c r="G21" i="19"/>
  <c r="G20" i="19"/>
  <c r="G17" i="19"/>
  <c r="G16" i="19"/>
  <c r="G13" i="19"/>
  <c r="F13" i="19"/>
  <c r="F24" i="19" s="1"/>
  <c r="G24" i="19" s="1"/>
  <c r="F9" i="19"/>
  <c r="F26" i="19" s="1"/>
  <c r="E9" i="19"/>
  <c r="E26" i="19" s="1"/>
  <c r="C9" i="19"/>
  <c r="C26" i="19" s="1"/>
  <c r="G8" i="19"/>
  <c r="G7" i="19"/>
  <c r="C83" i="19" l="1"/>
  <c r="E83" i="19"/>
  <c r="G9" i="19"/>
  <c r="G26" i="19" s="1"/>
  <c r="F44" i="19"/>
  <c r="F81" i="19"/>
  <c r="G81" i="19" s="1"/>
  <c r="G44" i="19" l="1"/>
  <c r="F83" i="19"/>
  <c r="G83" i="19" s="1"/>
  <c r="D13" i="15" l="1"/>
  <c r="F123" i="15" l="1"/>
  <c r="C32" i="10" l="1"/>
  <c r="E39" i="13" l="1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E47" i="13"/>
  <c r="D47" i="13" s="1"/>
  <c r="E48" i="13"/>
  <c r="D48" i="13" s="1"/>
  <c r="E49" i="13"/>
  <c r="E51" i="13"/>
  <c r="D51" i="13" s="1"/>
  <c r="E52" i="13"/>
  <c r="D52" i="13" s="1"/>
  <c r="E53" i="13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E95" i="13"/>
  <c r="D95" i="13" s="1"/>
  <c r="D97" i="13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G62" i="10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E117" i="13"/>
  <c r="D117" i="13" s="1"/>
  <c r="E118" i="13"/>
  <c r="D118" i="13" s="1"/>
  <c r="E119" i="13"/>
  <c r="D119" i="13" s="1"/>
  <c r="E120" i="13"/>
  <c r="D120" i="13" s="1"/>
  <c r="E121" i="13"/>
  <c r="D121" i="13" s="1"/>
  <c r="E122" i="13"/>
  <c r="D122" i="13" s="1"/>
  <c r="G124" i="13"/>
  <c r="H124" i="13"/>
  <c r="I124" i="13"/>
  <c r="J124" i="13"/>
  <c r="K124" i="13"/>
  <c r="L124" i="13"/>
  <c r="M124" i="13"/>
  <c r="G63" i="10" l="1"/>
  <c r="H63" i="10" s="1"/>
  <c r="H62" i="10"/>
  <c r="G10" i="10"/>
  <c r="G72" i="10"/>
  <c r="G44" i="10"/>
  <c r="G45" i="10" s="1"/>
  <c r="D53" i="13"/>
  <c r="D49" i="13"/>
  <c r="G69" i="10"/>
  <c r="G6" i="10" l="1"/>
  <c r="D124" i="13"/>
  <c r="B15" i="16"/>
  <c r="B26" i="16" s="1"/>
  <c r="L15" i="16" l="1"/>
  <c r="L26" i="16" s="1"/>
  <c r="E5" i="13"/>
  <c r="D5" i="13" s="1"/>
  <c r="E8" i="13"/>
  <c r="D8" i="13" s="1"/>
  <c r="E9" i="13"/>
  <c r="D9" i="13" s="1"/>
  <c r="E10" i="13"/>
  <c r="D10" i="13" s="1"/>
  <c r="E11" i="13"/>
  <c r="D11" i="13" s="1"/>
  <c r="E12" i="13"/>
  <c r="D12" i="13" s="1"/>
  <c r="E13" i="13"/>
  <c r="D13" i="13" s="1"/>
  <c r="E14" i="13"/>
  <c r="D14" i="13" s="1"/>
  <c r="E15" i="13"/>
  <c r="D15" i="13" s="1"/>
  <c r="E16" i="13"/>
  <c r="D16" i="13" s="1"/>
  <c r="E17" i="13"/>
  <c r="D17" i="13" s="1"/>
  <c r="E18" i="13"/>
  <c r="D18" i="13" s="1"/>
  <c r="C20" i="3" s="1"/>
  <c r="E19" i="13"/>
  <c r="D19" i="13" s="1"/>
  <c r="E20" i="13"/>
  <c r="D20" i="13" s="1"/>
  <c r="E21" i="13"/>
  <c r="D21" i="13" s="1"/>
  <c r="E22" i="13"/>
  <c r="D22" i="13" s="1"/>
  <c r="E23" i="13"/>
  <c r="D23" i="13" s="1"/>
  <c r="E24" i="13"/>
  <c r="D24" i="13" s="1"/>
  <c r="E25" i="13"/>
  <c r="D25" i="13" s="1"/>
  <c r="E26" i="13"/>
  <c r="D26" i="13" s="1"/>
  <c r="E32" i="13"/>
  <c r="D32" i="13" s="1"/>
  <c r="E33" i="13"/>
  <c r="D33" i="13" s="1"/>
  <c r="E34" i="13"/>
  <c r="D34" i="13" s="1"/>
  <c r="E35" i="13"/>
  <c r="D35" i="13" s="1"/>
  <c r="E36" i="13"/>
  <c r="D36" i="13" s="1"/>
  <c r="E39" i="15"/>
  <c r="E40" i="15"/>
  <c r="E41" i="15"/>
  <c r="E42" i="15"/>
  <c r="E43" i="15"/>
  <c r="E44" i="15"/>
  <c r="E45" i="15"/>
  <c r="E46" i="15"/>
  <c r="E47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29" i="15"/>
  <c r="E30" i="15"/>
  <c r="E31" i="15"/>
  <c r="E32" i="15"/>
  <c r="E33" i="15"/>
  <c r="E34" i="15"/>
  <c r="E35" i="15"/>
  <c r="D31" i="15" l="1"/>
  <c r="D32" i="15"/>
  <c r="D33" i="15"/>
  <c r="D34" i="15"/>
  <c r="D91" i="15"/>
  <c r="C14" i="3" l="1"/>
  <c r="AA45" i="10" l="1"/>
  <c r="X45" i="10" l="1"/>
  <c r="S45" i="10" l="1"/>
  <c r="T45" i="10"/>
  <c r="W45" i="10"/>
  <c r="Z45" i="10"/>
  <c r="AC45" i="10"/>
  <c r="H20" i="10" l="1"/>
  <c r="H58" i="10"/>
  <c r="D111" i="15" l="1"/>
  <c r="D112" i="15"/>
  <c r="D61" i="15"/>
  <c r="D121" i="15" l="1"/>
  <c r="D120" i="15"/>
  <c r="D119" i="15"/>
  <c r="C78" i="10" s="1"/>
  <c r="D78" i="10" s="1"/>
  <c r="D118" i="15"/>
  <c r="C18" i="10" s="1"/>
  <c r="D18" i="10" s="1"/>
  <c r="D117" i="15"/>
  <c r="C17" i="10" s="1"/>
  <c r="D17" i="10" s="1"/>
  <c r="D116" i="15"/>
  <c r="D115" i="15"/>
  <c r="D114" i="15"/>
  <c r="C19" i="10" s="1"/>
  <c r="D19" i="10" s="1"/>
  <c r="D113" i="15"/>
  <c r="D110" i="15"/>
  <c r="D109" i="15"/>
  <c r="D108" i="15"/>
  <c r="D107" i="15"/>
  <c r="D106" i="15"/>
  <c r="D105" i="15"/>
  <c r="D104" i="15"/>
  <c r="D103" i="15"/>
  <c r="D102" i="15"/>
  <c r="D101" i="15"/>
  <c r="C75" i="10" s="1"/>
  <c r="D75" i="10" s="1"/>
  <c r="D100" i="15"/>
  <c r="D99" i="15"/>
  <c r="D98" i="15"/>
  <c r="D97" i="15"/>
  <c r="D96" i="15"/>
  <c r="C57" i="10" s="1"/>
  <c r="D57" i="10" s="1"/>
  <c r="D94" i="15"/>
  <c r="D93" i="15"/>
  <c r="D92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C13" i="10" s="1"/>
  <c r="D13" i="10" s="1"/>
  <c r="D72" i="15"/>
  <c r="D71" i="15"/>
  <c r="D70" i="15"/>
  <c r="D69" i="15"/>
  <c r="C56" i="10" s="1"/>
  <c r="D56" i="10" s="1"/>
  <c r="D68" i="15"/>
  <c r="C53" i="10" s="1"/>
  <c r="D53" i="10" s="1"/>
  <c r="D67" i="15"/>
  <c r="C52" i="10" s="1"/>
  <c r="D52" i="10" s="1"/>
  <c r="D66" i="15"/>
  <c r="D65" i="15"/>
  <c r="D64" i="15"/>
  <c r="D63" i="15"/>
  <c r="D62" i="15"/>
  <c r="D60" i="15"/>
  <c r="D59" i="15"/>
  <c r="D58" i="15"/>
  <c r="D57" i="15"/>
  <c r="D56" i="15"/>
  <c r="D55" i="15"/>
  <c r="D48" i="15"/>
  <c r="C5" i="10" s="1"/>
  <c r="D47" i="15"/>
  <c r="D46" i="15"/>
  <c r="C36" i="10" s="1"/>
  <c r="D36" i="10" s="1"/>
  <c r="D45" i="15"/>
  <c r="D44" i="15"/>
  <c r="D43" i="15"/>
  <c r="D42" i="15"/>
  <c r="D41" i="15"/>
  <c r="C35" i="10" s="1"/>
  <c r="D40" i="15"/>
  <c r="D39" i="15"/>
  <c r="C34" i="10" s="1"/>
  <c r="E38" i="15"/>
  <c r="D38" i="15" s="1"/>
  <c r="D35" i="15"/>
  <c r="D30" i="15"/>
  <c r="D29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2" i="15"/>
  <c r="D11" i="15"/>
  <c r="E5" i="15"/>
  <c r="D5" i="15" s="1"/>
  <c r="E4" i="15"/>
  <c r="D4" i="15" s="1"/>
  <c r="C51" i="10" l="1"/>
  <c r="D51" i="10" s="1"/>
  <c r="D5" i="10"/>
  <c r="C6" i="10"/>
  <c r="D6" i="10" s="1"/>
  <c r="C44" i="10"/>
  <c r="D44" i="10" s="1"/>
  <c r="C72" i="10"/>
  <c r="D72" i="10" s="1"/>
  <c r="C33" i="10"/>
  <c r="C69" i="10"/>
  <c r="D69" i="10" s="1"/>
  <c r="C67" i="10"/>
  <c r="D67" i="10" s="1"/>
  <c r="C10" i="10"/>
  <c r="C68" i="10"/>
  <c r="D68" i="10" s="1"/>
  <c r="C59" i="10"/>
  <c r="D59" i="10" s="1"/>
  <c r="D28" i="15"/>
  <c r="D3" i="15" s="1"/>
  <c r="D123" i="15"/>
  <c r="C88" i="10" s="1"/>
  <c r="C37" i="10" l="1"/>
  <c r="C21" i="10"/>
  <c r="D21" i="10" s="1"/>
  <c r="D10" i="10"/>
  <c r="C23" i="10"/>
  <c r="D23" i="10" s="1"/>
  <c r="C45" i="10"/>
  <c r="D45" i="10" s="1"/>
  <c r="C79" i="10"/>
  <c r="D125" i="15"/>
  <c r="E3" i="15"/>
  <c r="C80" i="10" l="1"/>
  <c r="D80" i="10" s="1"/>
  <c r="D79" i="10"/>
  <c r="C46" i="10"/>
  <c r="F28" i="13"/>
  <c r="C82" i="10" l="1"/>
  <c r="F124" i="13"/>
  <c r="E28" i="13"/>
  <c r="D28" i="13" s="1"/>
  <c r="D34" i="3" s="1"/>
  <c r="C86" i="10" l="1"/>
  <c r="C87" i="10" s="1"/>
  <c r="G32" i="10"/>
  <c r="C89" i="10" l="1"/>
  <c r="Q124" i="13"/>
  <c r="P124" i="13"/>
  <c r="O124" i="13"/>
  <c r="N124" i="13"/>
  <c r="E4" i="13" l="1"/>
  <c r="G51" i="10" l="1"/>
  <c r="G52" i="10"/>
  <c r="G53" i="10"/>
  <c r="G56" i="10"/>
  <c r="G14" i="10"/>
  <c r="H14" i="10" s="1"/>
  <c r="G57" i="10"/>
  <c r="G75" i="10"/>
  <c r="G19" i="10"/>
  <c r="G17" i="10"/>
  <c r="G18" i="10"/>
  <c r="G78" i="10"/>
  <c r="G59" i="10" l="1"/>
  <c r="G68" i="10"/>
  <c r="G67" i="10"/>
  <c r="G13" i="10"/>
  <c r="G21" i="10" s="1"/>
  <c r="G23" i="10" s="1"/>
  <c r="G35" i="10"/>
  <c r="G34" i="10"/>
  <c r="D33" i="3"/>
  <c r="C13" i="3"/>
  <c r="C21" i="3"/>
  <c r="D6" i="3"/>
  <c r="G79" i="10" l="1"/>
  <c r="G80" i="10" s="1"/>
  <c r="C15" i="3"/>
  <c r="C16" i="3" s="1"/>
  <c r="G33" i="10"/>
  <c r="G36" i="10"/>
  <c r="G37" i="10" l="1"/>
  <c r="G46" i="10" s="1"/>
  <c r="G88" i="10"/>
  <c r="D37" i="3" l="1"/>
  <c r="G82" i="10"/>
  <c r="E37" i="10"/>
  <c r="U45" i="10"/>
  <c r="AD45" i="10"/>
  <c r="AD79" i="10"/>
  <c r="AC79" i="10"/>
  <c r="AB79" i="10"/>
  <c r="AA79" i="10"/>
  <c r="Z79" i="10"/>
  <c r="Y79" i="10"/>
  <c r="X79" i="10"/>
  <c r="W79" i="10"/>
  <c r="U79" i="10"/>
  <c r="U80" i="10" s="1"/>
  <c r="T79" i="10"/>
  <c r="S79" i="10"/>
  <c r="AD59" i="10"/>
  <c r="AC59" i="10"/>
  <c r="AB59" i="10"/>
  <c r="Z59" i="10"/>
  <c r="Z80" i="10" s="1"/>
  <c r="Y59" i="10"/>
  <c r="Y80" i="10" s="1"/>
  <c r="X59" i="10"/>
  <c r="X80" i="10" s="1"/>
  <c r="W59" i="10"/>
  <c r="W80" i="10" s="1"/>
  <c r="V59" i="10"/>
  <c r="T59" i="10"/>
  <c r="T80" i="10" s="1"/>
  <c r="S59" i="10"/>
  <c r="S80" i="10" s="1"/>
  <c r="AD37" i="10"/>
  <c r="Z37" i="10"/>
  <c r="Z46" i="10" s="1"/>
  <c r="Y37" i="10"/>
  <c r="Y46" i="10" s="1"/>
  <c r="X37" i="10"/>
  <c r="X46" i="10" s="1"/>
  <c r="W37" i="10"/>
  <c r="W46" i="10" s="1"/>
  <c r="V37" i="10"/>
  <c r="V46" i="10" s="1"/>
  <c r="U37" i="10"/>
  <c r="AC80" i="10" l="1"/>
  <c r="E46" i="10"/>
  <c r="D46" i="10" s="1"/>
  <c r="D37" i="10"/>
  <c r="AB80" i="10"/>
  <c r="AD80" i="10"/>
  <c r="AD46" i="10"/>
  <c r="U46" i="10"/>
  <c r="T37" i="10"/>
  <c r="T46" i="10" s="1"/>
  <c r="AA59" i="10"/>
  <c r="AA80" i="10" s="1"/>
  <c r="AA37" i="10"/>
  <c r="AA46" i="10" s="1"/>
  <c r="V79" i="10"/>
  <c r="V80" i="10" s="1"/>
  <c r="Z21" i="10"/>
  <c r="Z23" i="10" s="1"/>
  <c r="U21" i="10"/>
  <c r="W21" i="10"/>
  <c r="W23" i="10" s="1"/>
  <c r="W82" i="10" s="1"/>
  <c r="Y21" i="10"/>
  <c r="Y23" i="10" s="1"/>
  <c r="AA21" i="10"/>
  <c r="AA23" i="10" s="1"/>
  <c r="AC21" i="10"/>
  <c r="AC23" i="10" s="1"/>
  <c r="T21" i="10"/>
  <c r="V21" i="10"/>
  <c r="V23" i="10" s="1"/>
  <c r="X21" i="10"/>
  <c r="X23" i="10" s="1"/>
  <c r="AB21" i="10"/>
  <c r="AB23" i="10" s="1"/>
  <c r="AD21" i="10"/>
  <c r="AD23" i="10" s="1"/>
  <c r="I45" i="10"/>
  <c r="H45" i="10" s="1"/>
  <c r="S37" i="10"/>
  <c r="S46" i="10" s="1"/>
  <c r="H18" i="10"/>
  <c r="H10" i="10"/>
  <c r="H19" i="10"/>
  <c r="H69" i="10"/>
  <c r="H53" i="10"/>
  <c r="H17" i="10"/>
  <c r="H13" i="10"/>
  <c r="H68" i="10"/>
  <c r="V82" i="10" l="1"/>
  <c r="G86" i="10"/>
  <c r="H79" i="10"/>
  <c r="I59" i="10"/>
  <c r="I80" i="10" s="1"/>
  <c r="H44" i="10"/>
  <c r="H36" i="10"/>
  <c r="H51" i="10"/>
  <c r="I37" i="10"/>
  <c r="I46" i="10" l="1"/>
  <c r="H46" i="10" s="1"/>
  <c r="H37" i="10"/>
  <c r="G89" i="10"/>
  <c r="G87" i="10"/>
  <c r="H59" i="10"/>
  <c r="H21" i="10"/>
  <c r="H52" i="10"/>
  <c r="H78" i="10" l="1"/>
  <c r="H75" i="10"/>
  <c r="H57" i="10"/>
  <c r="H56" i="10"/>
  <c r="H67" i="10" l="1"/>
  <c r="H72" i="10"/>
  <c r="H80" i="10" l="1"/>
  <c r="C23" i="3" l="1"/>
  <c r="H187" i="5" l="1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3" i="13" l="1"/>
  <c r="D126" i="13"/>
  <c r="C31" i="9"/>
  <c r="I31" i="9"/>
  <c r="H31" i="9"/>
  <c r="C24" i="3"/>
  <c r="D27" i="3" s="1"/>
  <c r="D29" i="3" s="1"/>
  <c r="D41" i="3" s="1"/>
  <c r="AB37" i="10" l="1"/>
  <c r="AB46" i="10" s="1"/>
  <c r="AC37" i="10" l="1"/>
  <c r="AC46" i="10" s="1"/>
  <c r="H5" i="10" l="1"/>
  <c r="R23" i="10" l="1"/>
  <c r="S23" i="10" l="1"/>
  <c r="S82" i="10" s="1"/>
  <c r="T6" i="10"/>
  <c r="T23" i="10" l="1"/>
  <c r="T82" i="10" s="1"/>
  <c r="U6" i="10" l="1"/>
  <c r="U23" i="10" s="1"/>
  <c r="U82" i="10" s="1"/>
  <c r="I6" i="10"/>
  <c r="H4" i="10" l="1"/>
  <c r="H6" i="10" l="1"/>
  <c r="I23" i="10"/>
  <c r="H23" i="10" l="1"/>
  <c r="O28" i="10" l="1"/>
  <c r="L28" i="10" s="1"/>
  <c r="L82" i="10" s="1"/>
  <c r="R28" i="10"/>
  <c r="R82" i="10" s="1"/>
  <c r="X82" i="10" l="1"/>
  <c r="I28" i="10"/>
  <c r="H28" i="10" s="1"/>
  <c r="O82" i="10"/>
  <c r="O86" i="10" s="1"/>
  <c r="L86" i="10" s="1"/>
  <c r="H26" i="10" l="1"/>
  <c r="Y82" i="10"/>
  <c r="E28" i="10"/>
  <c r="D26" i="10"/>
  <c r="Z82" i="10" l="1"/>
  <c r="I82" i="10"/>
  <c r="E82" i="10"/>
  <c r="D82" i="10" s="1"/>
  <c r="D28" i="10"/>
  <c r="H82" i="10" l="1"/>
  <c r="AA82" i="10"/>
  <c r="AB82" i="10" l="1"/>
  <c r="AC82" i="10" l="1"/>
  <c r="AD82" i="10"/>
</calcChain>
</file>

<file path=xl/comments1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Anna Mizerska</author>
  </authors>
  <commentList>
    <comment ref="D35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12 months Oct19-Sep19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Profit 9 months Jan - Sep 18
</t>
        </r>
      </text>
    </comment>
  </commentList>
</comments>
</file>

<file path=xl/sharedStrings.xml><?xml version="1.0" encoding="utf-8"?>
<sst xmlns="http://schemas.openxmlformats.org/spreadsheetml/2006/main" count="2871" uniqueCount="1106">
  <si>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</si>
  <si>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</si>
  <si>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</si>
  <si>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</si>
  <si>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</si>
  <si>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</si>
  <si>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</si>
  <si>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</si>
  <si>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</si>
  <si>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</si>
  <si>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</si>
  <si>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</si>
  <si>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</si>
  <si>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</si>
  <si>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</si>
  <si>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</si>
  <si>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</si>
  <si>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</si>
  <si>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</si>
  <si>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</si>
  <si>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</si>
  <si>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</si>
  <si>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</si>
  <si>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</si>
  <si>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</si>
  <si>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</si>
  <si>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</si>
  <si>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</si>
  <si>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</si>
  <si>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</si>
  <si>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</si>
  <si>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</si>
  <si>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</si>
  <si>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</si>
  <si>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</si>
  <si>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</si>
  <si>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</si>
  <si>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</si>
  <si>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</si>
  <si>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</si>
  <si>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</si>
  <si>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</si>
  <si>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</si>
  <si>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</si>
  <si>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</si>
  <si>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</si>
  <si>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</si>
  <si>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</si>
  <si>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</si>
  <si>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</si>
  <si>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</si>
  <si>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</si>
  <si>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</si>
  <si>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</si>
  <si>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</si>
  <si>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</si>
  <si>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</si>
  <si>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</si>
  <si>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</si>
  <si>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</si>
  <si>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</si>
  <si>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</si>
  <si>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</si>
  <si>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</si>
  <si>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</si>
  <si>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</si>
  <si>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</si>
  <si>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</si>
  <si>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</si>
  <si>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</si>
  <si>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</si>
  <si>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</si>
  <si>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</si>
  <si>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</si>
  <si>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</si>
  <si>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</si>
  <si>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</si>
  <si>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</si>
  <si>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</si>
  <si>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</si>
  <si>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</si>
  <si>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</si>
  <si>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</si>
  <si>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</si>
  <si>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</si>
  <si>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</si>
  <si>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</si>
  <si>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</si>
  <si>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</si>
  <si>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</si>
  <si>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</si>
  <si>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</si>
  <si>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</si>
  <si>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</si>
  <si>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</si>
  <si>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</si>
  <si>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</si>
  <si>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</si>
  <si>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</si>
  <si>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</si>
  <si>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</si>
  <si>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</si>
  <si>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</si>
  <si>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</si>
  <si>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</si>
  <si>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</si>
  <si>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</si>
  <si>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</si>
  <si>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</si>
  <si>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</si>
  <si>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</si>
  <si>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</si>
  <si>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</si>
  <si>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</si>
  <si>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</si>
  <si>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</si>
  <si>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</si>
  <si>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</si>
  <si>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</si>
  <si>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</si>
  <si>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</si>
  <si>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</si>
  <si>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</si>
  <si>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</si>
  <si>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</si>
  <si>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</si>
  <si>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</si>
  <si>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</si>
  <si>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</si>
  <si>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</si>
  <si>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</si>
  <si>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</si>
  <si>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</si>
  <si>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</si>
  <si>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</si>
  <si>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</si>
  <si>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</si>
  <si>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</si>
  <si>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</si>
  <si>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</si>
  <si>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</si>
  <si>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</si>
  <si>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</si>
  <si>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</si>
  <si>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</si>
  <si>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</si>
  <si>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</si>
  <si>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</si>
  <si>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</si>
  <si>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</si>
  <si>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</si>
  <si>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</si>
  <si>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</si>
  <si>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</si>
  <si>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</si>
  <si>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</si>
  <si>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</si>
  <si>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</si>
  <si>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</si>
  <si>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</si>
  <si>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</si>
  <si>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</si>
  <si>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</si>
  <si>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</si>
  <si>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</si>
  <si>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</si>
  <si>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</si>
  <si>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</si>
  <si>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</si>
  <si>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</si>
  <si>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</si>
  <si>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</si>
  <si>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</si>
  <si>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</si>
  <si>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</si>
  <si>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</si>
  <si>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</si>
  <si>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</si>
  <si>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</si>
  <si>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</si>
  <si>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</si>
  <si>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</si>
  <si>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</si>
  <si>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</si>
  <si>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</si>
  <si>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</si>
  <si>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</si>
  <si>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</si>
  <si>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</si>
  <si>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</si>
  <si>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</si>
  <si>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</si>
  <si>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</si>
  <si>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</si>
  <si>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</si>
  <si>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</si>
  <si>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</si>
  <si>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</si>
  <si>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</si>
  <si>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</si>
  <si>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</si>
  <si>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</si>
  <si>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</si>
  <si>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</si>
  <si>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</si>
  <si>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</si>
  <si>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</si>
  <si>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</si>
  <si>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</si>
  <si>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</si>
  <si>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</si>
  <si>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</si>
  <si>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</si>
  <si>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</si>
  <si>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</si>
  <si>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</si>
  <si>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</si>
  <si>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</si>
  <si>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</si>
  <si>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</si>
  <si>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</si>
  <si>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</si>
  <si>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</si>
  <si>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</si>
  <si>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</si>
  <si>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</si>
  <si>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</si>
  <si>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</si>
  <si>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</si>
  <si>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</si>
  <si>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</si>
  <si>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</si>
  <si>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</si>
  <si>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</si>
  <si>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</si>
  <si>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</si>
  <si>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</si>
  <si>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</si>
  <si>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</si>
  <si>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</si>
  <si>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</si>
  <si>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</si>
  <si>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</si>
  <si>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</si>
  <si>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</si>
  <si>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</si>
  <si>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</si>
  <si>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</si>
  <si>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</si>
  <si>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</si>
  <si>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</si>
  <si>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</si>
  <si>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</si>
  <si>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</si>
  <si>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</si>
  <si>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</si>
  <si>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</si>
  <si>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</si>
  <si>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</si>
  <si>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</si>
  <si>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</si>
  <si>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</si>
  <si>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</si>
  <si>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</si>
  <si>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</si>
  <si>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</si>
  <si>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</si>
  <si>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</si>
  <si>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</si>
  <si>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</si>
  <si>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</si>
  <si>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</si>
  <si>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</si>
  <si>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</si>
  <si>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</si>
  <si>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</si>
  <si>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</si>
  <si>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</si>
  <si>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</si>
  <si>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</si>
  <si>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</si>
  <si>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</si>
  <si>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</si>
  <si>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</si>
  <si>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</si>
  <si>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</si>
  <si>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</si>
  <si>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</si>
  <si>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</si>
  <si>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</si>
  <si>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</si>
  <si>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</si>
  <si>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</si>
  <si>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</si>
  <si>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</si>
  <si>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</si>
  <si>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</si>
  <si>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</si>
  <si>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</si>
  <si>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</si>
  <si>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</si>
  <si>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</si>
  <si>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</si>
  <si>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</si>
  <si>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</si>
  <si>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</si>
  <si>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</si>
  <si>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</si>
  <si>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</si>
  <si>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</si>
  <si>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</si>
  <si>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</si>
  <si>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</si>
  <si>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</si>
  <si>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</si>
  <si>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</si>
  <si>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</si>
  <si>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</si>
  <si>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</si>
  <si>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</si>
  <si>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</si>
  <si>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</si>
  <si>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</si>
  <si>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</si>
  <si>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</si>
  <si>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</si>
  <si>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</si>
  <si>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</si>
  <si>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</si>
  <si>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</si>
  <si>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</si>
  <si>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</si>
  <si>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</si>
  <si>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</si>
  <si>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</si>
  <si>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</si>
  <si>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</si>
  <si>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</si>
  <si>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</si>
  <si>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</si>
  <si>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</si>
  <si>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</si>
  <si>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</si>
  <si>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</si>
  <si>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</si>
  <si>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</si>
  <si>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</si>
  <si>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</si>
  <si>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</si>
  <si>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</si>
  <si>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</si>
  <si>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</si>
  <si>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</si>
  <si>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</si>
  <si>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</si>
  <si>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</si>
  <si>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</si>
  <si>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</si>
  <si>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</si>
  <si>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</si>
  <si>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</si>
  <si>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</si>
  <si>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</si>
  <si>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</si>
  <si>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</si>
  <si>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</si>
  <si>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</si>
  <si>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</si>
  <si>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</si>
  <si>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</si>
  <si>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</si>
  <si>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</si>
  <si>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</si>
  <si>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</si>
  <si>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</si>
  <si>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</si>
  <si>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</si>
  <si>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</si>
  <si>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</si>
  <si>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</si>
  <si>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</si>
  <si>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</si>
  <si>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</si>
  <si>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</si>
  <si>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</si>
  <si>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</si>
  <si>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</si>
  <si>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</si>
  <si>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</si>
  <si>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</si>
  <si>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</si>
  <si>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</si>
  <si>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</si>
  <si>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</si>
  <si>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</si>
  <si>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</si>
  <si>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</si>
  <si>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</si>
  <si>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</si>
  <si>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</si>
  <si>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</si>
  <si>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</si>
  <si>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</si>
  <si>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</si>
  <si>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</si>
  <si>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</si>
  <si>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</si>
  <si>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</si>
  <si>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</si>
  <si>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</si>
  <si>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</si>
  <si>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</si>
  <si>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</si>
  <si>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</si>
  <si>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</si>
  <si>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</si>
  <si>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</si>
  <si>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</si>
  <si>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</si>
  <si>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</si>
  <si>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</si>
  <si>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</si>
  <si>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</si>
  <si>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</si>
  <si>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</si>
  <si>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</si>
  <si>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</si>
  <si>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</si>
  <si>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</si>
  <si>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</si>
  <si>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</si>
  <si>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</si>
  <si>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</si>
  <si>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</si>
  <si>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</si>
  <si>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</si>
  <si>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</si>
  <si>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</si>
  <si>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</si>
  <si>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</si>
  <si>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</si>
  <si>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</si>
  <si>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</si>
  <si>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</si>
  <si>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</si>
  <si>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</si>
  <si>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</si>
  <si>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</si>
  <si>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</si>
  <si>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</si>
  <si>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</si>
  <si>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</si>
  <si>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</si>
  <si>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</si>
  <si>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</si>
  <si>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</si>
  <si>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</si>
  <si>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</si>
  <si>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</si>
  <si>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</si>
  <si>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</si>
  <si>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</si>
  <si>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</si>
  <si>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</si>
  <si>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</si>
  <si>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</si>
  <si>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</si>
  <si>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</si>
  <si>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</si>
  <si>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</si>
  <si>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</si>
  <si>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</si>
  <si>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</si>
  <si>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</si>
  <si>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</si>
  <si>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</si>
  <si>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</si>
  <si>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</si>
  <si>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</si>
  <si>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</si>
  <si>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</si>
  <si>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</si>
  <si>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</si>
  <si>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</si>
  <si>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</si>
  <si>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</si>
  <si>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</si>
  <si>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</si>
  <si>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</si>
  <si>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</si>
  <si>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</si>
  <si>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</si>
  <si>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</si>
  <si>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</si>
  <si>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</si>
  <si>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</si>
  <si>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</si>
  <si>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</si>
  <si>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</si>
  <si>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</si>
  <si>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</si>
  <si>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</si>
  <si>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</si>
  <si>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</si>
  <si>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</si>
  <si>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</si>
  <si>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</si>
  <si>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</si>
  <si>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</si>
  <si>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</si>
  <si>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</si>
  <si>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</si>
  <si>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</si>
  <si>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</si>
  <si>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</si>
  <si>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</si>
  <si>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</si>
  <si>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</si>
  <si>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</si>
  <si>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</si>
  <si>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</si>
  <si>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</si>
  <si>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</si>
  <si>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</si>
  <si>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</si>
  <si>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</si>
  <si>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</si>
  <si>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</si>
  <si>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</si>
  <si>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</si>
  <si>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</si>
  <si>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</si>
  <si>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</si>
  <si>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</si>
  <si>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</si>
  <si>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</si>
  <si>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</si>
  <si>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</si>
  <si>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</si>
  <si>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</si>
  <si>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</si>
  <si>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</si>
  <si>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</si>
  <si>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</si>
  <si>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</si>
  <si>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</si>
  <si>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</si>
  <si>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</si>
  <si>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</si>
  <si>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</si>
  <si>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</si>
  <si>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</si>
  <si>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</si>
  <si>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</si>
  <si>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</si>
  <si>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</si>
  <si>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</si>
  <si>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</si>
  <si>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</si>
  <si>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</si>
  <si>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</si>
  <si>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</si>
  <si>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</si>
  <si>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</si>
  <si>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</si>
  <si>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</si>
  <si>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</si>
  <si>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</si>
  <si>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</si>
  <si>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</si>
  <si>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</si>
  <si>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</si>
  <si>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</si>
  <si>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</si>
  <si>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</si>
  <si>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</si>
  <si>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</si>
  <si>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</si>
  <si>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</si>
  <si>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</si>
  <si>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</si>
  <si>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</si>
  <si>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</si>
  <si>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</si>
  <si>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</si>
  <si>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</si>
  <si>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</si>
  <si>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</si>
  <si>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</si>
  <si>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</si>
  <si>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</si>
  <si>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</si>
  <si>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</si>
  <si>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</si>
  <si>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</si>
  <si>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</si>
  <si>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</si>
  <si>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</si>
  <si>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</si>
  <si>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</si>
  <si>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</si>
  <si>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</si>
  <si>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</si>
  <si>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</si>
  <si>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</si>
  <si>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</si>
  <si>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</si>
  <si>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</si>
  <si>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</si>
  <si>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</si>
  <si>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</si>
  <si>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</si>
  <si>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</si>
  <si>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</si>
  <si>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</si>
  <si>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</si>
  <si>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</si>
  <si>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</si>
  <si>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</si>
  <si>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</si>
  <si>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</si>
  <si>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</si>
  <si>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</si>
  <si>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</si>
  <si>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</si>
  <si>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</si>
  <si>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</si>
  <si>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</si>
  <si>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</si>
  <si>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</si>
  <si>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</si>
  <si>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</si>
  <si>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</si>
  <si>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</si>
  <si>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</si>
  <si>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</si>
  <si>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</si>
  <si>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</si>
  <si>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</si>
  <si>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</si>
  <si>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</si>
  <si>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</si>
  <si>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</si>
  <si>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</si>
  <si>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</si>
  <si>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</si>
  <si>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</si>
  <si>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</si>
  <si>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</si>
  <si>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</si>
  <si>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</si>
  <si>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</si>
  <si>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</si>
  <si>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</si>
  <si>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</si>
  <si>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</si>
  <si>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</si>
  <si>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</si>
  <si>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</si>
  <si>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</si>
  <si>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</si>
  <si>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</si>
  <si>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</si>
  <si>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</si>
  <si>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</si>
  <si>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</si>
  <si>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</si>
  <si>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</si>
  <si>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</si>
  <si>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</si>
  <si>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</si>
  <si>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</si>
  <si>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</si>
  <si>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</si>
  <si>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</si>
  <si>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</si>
  <si>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</si>
  <si>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</si>
  <si>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</si>
  <si>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</si>
  <si>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</si>
  <si>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</si>
  <si>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</si>
  <si>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</si>
  <si>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</si>
  <si>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</si>
  <si>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</si>
  <si>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</si>
  <si>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</si>
  <si>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</si>
  <si>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</si>
  <si>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</si>
  <si>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</si>
  <si>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</si>
  <si>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</si>
  <si>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</si>
  <si>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</si>
  <si>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</si>
  <si>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</si>
  <si>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</si>
  <si>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</si>
  <si>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</si>
  <si>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</si>
  <si>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</si>
  <si>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</si>
  <si>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</si>
  <si>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</si>
  <si>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</si>
  <si>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</si>
  <si>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</si>
  <si>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</si>
  <si>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</si>
  <si>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</si>
  <si>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</si>
  <si>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</si>
  <si>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</si>
  <si>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</si>
  <si>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</si>
  <si>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</si>
  <si>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</si>
  <si>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</si>
  <si>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</si>
  <si>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</si>
  <si>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</si>
  <si>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</si>
  <si>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</si>
  <si>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</si>
  <si>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</si>
  <si>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</si>
  <si>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</si>
  <si>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</si>
  <si>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</si>
  <si>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</si>
  <si>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</si>
  <si>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</si>
  <si>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</si>
  <si>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</si>
  <si>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</si>
  <si>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</si>
  <si>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</si>
  <si>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</si>
  <si>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</si>
  <si>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</si>
  <si>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</si>
  <si>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</si>
  <si>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</si>
  <si>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</si>
  <si>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</si>
  <si>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</si>
  <si>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</si>
  <si>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</si>
  <si>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</si>
  <si>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</si>
  <si>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</si>
  <si>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</si>
  <si>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</si>
  <si>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</si>
  <si>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</si>
  <si>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</si>
  <si>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</si>
  <si>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</si>
  <si>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</si>
  <si>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</si>
  <si>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</si>
  <si>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</si>
  <si>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</si>
  <si>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</si>
  <si>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</si>
  <si>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</si>
  <si>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</si>
  <si>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</si>
  <si>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</si>
  <si>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</si>
  <si>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</si>
  <si>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</si>
  <si>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</si>
  <si>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</si>
  <si>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</si>
  <si>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</si>
  <si>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</si>
  <si>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</si>
  <si>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</si>
  <si>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</si>
  <si>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</si>
  <si>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</si>
  <si>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</si>
  <si>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</si>
  <si>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</si>
  <si>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</si>
  <si>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</si>
  <si>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</si>
  <si>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</si>
  <si>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</si>
  <si>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</si>
  <si>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</si>
  <si>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</si>
  <si>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</si>
  <si>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</si>
  <si>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</si>
  <si>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</si>
  <si>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</si>
  <si>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</si>
  <si>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</si>
  <si>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</si>
  <si>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</si>
  <si>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</si>
  <si>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</si>
  <si>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</si>
  <si>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</si>
  <si>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</si>
  <si>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</si>
  <si>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</si>
  <si>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</si>
  <si>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</si>
  <si>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</si>
  <si>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</si>
  <si>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</si>
  <si>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</si>
  <si>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</si>
  <si>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</si>
  <si>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</si>
  <si>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</si>
  <si>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</si>
  <si>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</si>
  <si>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</si>
  <si>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</si>
  <si>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</si>
  <si>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</si>
  <si>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</si>
  <si>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</si>
  <si>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</si>
  <si>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</si>
  <si>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</si>
  <si>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</si>
  <si>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</si>
  <si>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</si>
  <si>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</si>
  <si>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</si>
  <si>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</si>
  <si>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</si>
  <si>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</si>
  <si>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</si>
  <si>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</si>
  <si>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</si>
  <si>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</si>
  <si>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</si>
  <si>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</si>
  <si>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</si>
  <si>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</si>
  <si>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</si>
  <si>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</si>
  <si>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</si>
  <si>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</si>
  <si>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</si>
  <si>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</si>
  <si>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</si>
  <si>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</si>
  <si>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</si>
  <si>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</si>
  <si>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</si>
  <si>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</si>
  <si>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</si>
  <si>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</si>
  <si>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</si>
  <si>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</si>
  <si>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</si>
  <si>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</si>
  <si>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</si>
  <si>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</si>
  <si>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</si>
  <si>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</si>
  <si>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</si>
  <si>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</si>
  <si>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</si>
  <si>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</si>
  <si>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</si>
  <si>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</si>
  <si>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</si>
  <si>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</si>
  <si>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</si>
  <si>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</si>
  <si>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</si>
  <si>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</si>
  <si>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</si>
  <si>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</si>
  <si>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</si>
  <si>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</si>
  <si>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</si>
  <si>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</si>
  <si>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</si>
  <si>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</si>
  <si>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</si>
  <si>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</si>
  <si>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</si>
  <si>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</si>
  <si>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</si>
  <si>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</si>
  <si>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</si>
  <si>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</si>
  <si>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</si>
  <si>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</si>
  <si>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</si>
  <si>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</si>
  <si>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</si>
  <si>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</si>
  <si>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</si>
  <si>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</si>
  <si>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</si>
  <si>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</si>
  <si>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</si>
  <si>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</si>
  <si>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</si>
  <si>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</si>
  <si>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</si>
  <si>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</si>
  <si>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</si>
  <si>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</si>
  <si>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</si>
  <si>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</si>
  <si>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</si>
  <si>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</si>
  <si>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</si>
  <si>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</si>
  <si>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</si>
  <si>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</si>
  <si>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</si>
  <si>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</si>
  <si>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</si>
  <si>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</si>
  <si>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</si>
  <si>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</si>
  <si>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</si>
  <si>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</si>
  <si>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</si>
  <si>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</si>
  <si>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</si>
  <si>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</si>
  <si>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</si>
  <si>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</si>
  <si>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</si>
  <si>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</si>
  <si>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</si>
  <si>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</si>
  <si>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</si>
  <si>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</si>
  <si>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</si>
  <si>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</si>
  <si>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</si>
  <si>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</si>
  <si>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</si>
  <si>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</si>
  <si>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</si>
  <si>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</si>
  <si>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</si>
  <si>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</si>
  <si>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</si>
  <si>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</si>
  <si>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</si>
  <si>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</si>
  <si>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</si>
  <si>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</si>
  <si>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</si>
  <si>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</si>
  <si>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</si>
  <si>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</si>
  <si>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</si>
  <si>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</si>
  <si>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</si>
  <si>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</si>
  <si>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</si>
  <si>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</si>
  <si>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</si>
  <si>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</si>
  <si>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</si>
  <si>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</si>
  <si>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</si>
  <si>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</si>
  <si>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</si>
  <si>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</si>
  <si>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</si>
  <si>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</si>
  <si>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</si>
  <si>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</si>
  <si>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</si>
  <si>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</si>
  <si>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</si>
  <si>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</si>
  <si>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</si>
  <si>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</si>
  <si>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</si>
  <si>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Phased Budget</t>
  </si>
  <si>
    <t>TB w/ADJUSTMENTS</t>
  </si>
  <si>
    <t>B312</t>
  </si>
  <si>
    <t>Unidentified cash</t>
  </si>
  <si>
    <t>B222</t>
  </si>
  <si>
    <t>Accrued Income</t>
  </si>
  <si>
    <t>I4600</t>
  </si>
  <si>
    <t>P7100</t>
  </si>
  <si>
    <t>P7007</t>
  </si>
  <si>
    <t>Convention - Prior Year</t>
  </si>
  <si>
    <t>Budget
2017</t>
  </si>
  <si>
    <t>Investment</t>
  </si>
  <si>
    <t>Balance</t>
  </si>
  <si>
    <t>In</t>
  </si>
  <si>
    <t>Out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</si>
  <si>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</si>
  <si>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</si>
  <si>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</si>
  <si>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</si>
  <si>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</si>
  <si>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</si>
  <si>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</si>
  <si>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</si>
  <si>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</si>
  <si>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</si>
  <si>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</si>
  <si>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</si>
  <si>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</si>
  <si>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</si>
  <si>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</si>
  <si>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</si>
  <si>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</si>
  <si>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</si>
  <si>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</si>
  <si>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</si>
  <si>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</si>
  <si>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</si>
  <si>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</si>
  <si>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</si>
  <si>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</si>
  <si>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</si>
  <si>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</si>
  <si>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</si>
  <si>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</si>
  <si>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</si>
  <si>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</si>
  <si>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</si>
  <si>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</si>
  <si>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</si>
  <si>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</si>
  <si>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</si>
  <si>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</si>
  <si>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</si>
  <si>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</si>
  <si>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</si>
  <si>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</si>
  <si>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</si>
  <si>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</si>
  <si>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</si>
  <si>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</si>
  <si>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</si>
  <si>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</si>
  <si>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</si>
  <si>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</si>
  <si>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</si>
  <si>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</si>
  <si>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</si>
  <si>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Budget 2018</t>
  </si>
  <si>
    <t>Budget
2018</t>
  </si>
  <si>
    <t>Actual
2017</t>
  </si>
  <si>
    <t>Variance Actual to Budget</t>
  </si>
  <si>
    <t>Services - education process</t>
  </si>
  <si>
    <t>I4302D</t>
  </si>
  <si>
    <t>I4305D</t>
  </si>
  <si>
    <t>B100</t>
  </si>
  <si>
    <t>Debtors Control Account</t>
  </si>
  <si>
    <t>Debtors</t>
  </si>
  <si>
    <t>CILT UK - intercompany</t>
  </si>
  <si>
    <t>B101</t>
  </si>
  <si>
    <t>Bad Debt Provision</t>
  </si>
  <si>
    <t>P6520</t>
  </si>
  <si>
    <t>Bad Debt</t>
  </si>
  <si>
    <t>Actual 
2018/19</t>
  </si>
  <si>
    <t>Bad debt provision</t>
  </si>
  <si>
    <t>Educational Income  - provision against bad debt</t>
  </si>
  <si>
    <t>Net debtors/bad debt provision</t>
  </si>
  <si>
    <t>Variance</t>
  </si>
  <si>
    <t>YE Sep 18</t>
  </si>
  <si>
    <t>2017/18</t>
  </si>
  <si>
    <t>Adjusted Surplus/(Deficit) for the period</t>
  </si>
  <si>
    <t xml:space="preserve">Kazakhstan project </t>
  </si>
  <si>
    <t>Kazakhstan Project</t>
  </si>
  <si>
    <t>Endowment fund 71.15% IN</t>
  </si>
  <si>
    <t>Endowment fund 71.15% OUT</t>
  </si>
  <si>
    <t>Dividends 28.85% IN</t>
  </si>
  <si>
    <t>Dividends 28.85% OUT</t>
  </si>
  <si>
    <t>Revaluation 28.85%</t>
  </si>
  <si>
    <t>Centenary Event</t>
  </si>
  <si>
    <t>Forecast</t>
  </si>
  <si>
    <t>7 months</t>
  </si>
  <si>
    <t>Total Other Income</t>
  </si>
  <si>
    <t>Kazakhstan Project Income</t>
  </si>
  <si>
    <t>Kazakhstan Project Expenditure</t>
  </si>
  <si>
    <t>Kazakhstan Project Margin</t>
  </si>
  <si>
    <t>Oct 18 -   Feb 19</t>
  </si>
  <si>
    <t>Actual</t>
  </si>
  <si>
    <t>5+7</t>
  </si>
  <si>
    <t>Variance to Forecast</t>
  </si>
  <si>
    <t xml:space="preserve">Forecast </t>
  </si>
  <si>
    <t>Forecast
5+7</t>
  </si>
  <si>
    <t>VAR Forecast vs YE17/18</t>
  </si>
  <si>
    <t>Management Accounts 30/09/2019</t>
  </si>
  <si>
    <t>September 2019</t>
  </si>
  <si>
    <t>Sep 19 Fee</t>
  </si>
  <si>
    <t>Deferred Income</t>
  </si>
  <si>
    <t>Deferred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</si>
</sst>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_(\ #,##0.00_);\(* #,##0.00\);\ &quot;-&quot;_);_-@_-"/>
    <numFmt numFmtId="171" formatCode="mmmm\ yyyy"/>
    <numFmt numFmtId="172" formatCode="&quot;£&quot;#,##0.00;\(&quot;£&quot;#,##0.00\)"/>
    <numFmt numFmtId="173" formatCode="\ #,##0_);[Red]\(* #,##0\);\ &quot;-&quot;_);_-@_-"/>
    <numFmt numFmtId="174" formatCode="#,##0.00;[Red]\(#,##0.00\)"/>
    <numFmt numFmtId="175" formatCode="#,##0.00000"/>
    <numFmt numFmtId="176" formatCode="&quot;£&quot;#,##0;[Red]\(&quot;£&quot;#,##0\)"/>
    <numFmt numFmtId="177" formatCode="#,##0.00;\(#,##0.00\)"/>
    <numFmt numFmtId="178" formatCode="_(* #,##0.00_);_(* \(#,##0.00\);_(* &quot;-&quot;??_);_(@_)"/>
    <numFmt numFmtId="179" formatCode="#,##0.00;[Red]#,##0.00"/>
    <numFmt numFmtId="180" formatCode="&quot;£&quot;#,##0;[Red]&quot;£&quot;#,##0"/>
    <numFmt numFmtId="181" formatCode="#,##0;[Red]\(#,##0\)"/>
    <numFmt numFmtId="182" formatCode="#,##0;\(#,##0\)"/>
    <numFmt numFmtId="183" formatCode="&quot;£&quot;#,##0.00;[Red]\(&quot;£&quot;#,##0.00\)"/>
  </numFmts>
  <fonts count="2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darkDown">
        <fgColor theme="0"/>
        <bgColor theme="0"/>
      </patternFill>
    </fill>
    <fill>
      <patternFill patternType="darkDown">
        <fgColor theme="0"/>
        <bgColor theme="0" tint="-4.9989318521683403E-2"/>
      </patternFill>
    </fill>
    <fill>
      <patternFill patternType="solid">
        <fgColor rgb="FF66FF6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2355">
    <xf numFmtId="0" fontId="0" fillId="0" borderId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6" fillId="30" borderId="0" applyNumberFormat="0" applyBorder="0" applyAlignment="0" applyProtection="0"/>
    <xf numFmtId="0" fontId="167" fillId="31" borderId="16" applyNumberFormat="0" applyAlignment="0" applyProtection="0"/>
    <xf numFmtId="0" fontId="168" fillId="32" borderId="17" applyNumberFormat="0" applyAlignment="0" applyProtection="0"/>
    <xf numFmtId="0" fontId="169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4" fillId="34" borderId="16" applyNumberFormat="0" applyAlignment="0" applyProtection="0"/>
    <xf numFmtId="0" fontId="175" fillId="0" borderId="21" applyNumberFormat="0" applyFill="0" applyAlignment="0" applyProtection="0"/>
    <xf numFmtId="0" fontId="176" fillId="35" borderId="0" applyNumberFormat="0" applyBorder="0" applyAlignment="0" applyProtection="0"/>
    <xf numFmtId="0" fontId="163" fillId="0" borderId="0"/>
    <xf numFmtId="0" fontId="164" fillId="36" borderId="22" applyNumberFormat="0" applyFont="0" applyAlignment="0" applyProtection="0"/>
    <xf numFmtId="0" fontId="164" fillId="36" borderId="22" applyNumberFormat="0" applyFont="0" applyAlignment="0" applyProtection="0"/>
    <xf numFmtId="0" fontId="177" fillId="31" borderId="23" applyNumberFormat="0" applyAlignment="0" applyProtection="0"/>
    <xf numFmtId="0" fontId="178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80" fillId="0" borderId="0" applyNumberFormat="0" applyFill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66" fillId="30" borderId="0" applyNumberFormat="0" applyBorder="0" applyAlignment="0" applyProtection="0"/>
    <xf numFmtId="0" fontId="176" fillId="35" borderId="0" applyNumberFormat="0" applyBorder="0" applyAlignment="0" applyProtection="0"/>
    <xf numFmtId="0" fontId="174" fillId="34" borderId="16" applyNumberFormat="0" applyAlignment="0" applyProtection="0"/>
    <xf numFmtId="0" fontId="177" fillId="31" borderId="23" applyNumberFormat="0" applyAlignment="0" applyProtection="0"/>
    <xf numFmtId="0" fontId="167" fillId="31" borderId="16" applyNumberFormat="0" applyAlignment="0" applyProtection="0"/>
    <xf numFmtId="0" fontId="175" fillId="0" borderId="21" applyNumberFormat="0" applyFill="0" applyAlignment="0" applyProtection="0"/>
    <xf numFmtId="0" fontId="168" fillId="32" borderId="17" applyNumberFormat="0" applyAlignment="0" applyProtection="0"/>
    <xf numFmtId="0" fontId="1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65" fillId="24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65" fillId="18" borderId="0" applyNumberFormat="0" applyBorder="0" applyAlignment="0" applyProtection="0"/>
    <xf numFmtId="0" fontId="165" fillId="25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65" fillId="19" borderId="0" applyNumberFormat="0" applyBorder="0" applyAlignment="0" applyProtection="0"/>
    <xf numFmtId="0" fontId="165" fillId="26" borderId="0" applyNumberFormat="0" applyBorder="0" applyAlignment="0" applyProtection="0"/>
    <xf numFmtId="0" fontId="151" fillId="8" borderId="0" applyNumberFormat="0" applyBorder="0" applyAlignment="0" applyProtection="0"/>
    <xf numFmtId="0" fontId="151" fillId="14" borderId="0" applyNumberFormat="0" applyBorder="0" applyAlignment="0" applyProtection="0"/>
    <xf numFmtId="0" fontId="165" fillId="20" borderId="0" applyNumberFormat="0" applyBorder="0" applyAlignment="0" applyProtection="0"/>
    <xf numFmtId="0" fontId="165" fillId="27" borderId="0" applyNumberFormat="0" applyBorder="0" applyAlignment="0" applyProtection="0"/>
    <xf numFmtId="0" fontId="151" fillId="9" borderId="0" applyNumberFormat="0" applyBorder="0" applyAlignment="0" applyProtection="0"/>
    <xf numFmtId="0" fontId="151" fillId="15" borderId="0" applyNumberFormat="0" applyBorder="0" applyAlignment="0" applyProtection="0"/>
    <xf numFmtId="0" fontId="165" fillId="21" borderId="0" applyNumberFormat="0" applyBorder="0" applyAlignment="0" applyProtection="0"/>
    <xf numFmtId="0" fontId="165" fillId="28" borderId="0" applyNumberFormat="0" applyBorder="0" applyAlignment="0" applyProtection="0"/>
    <xf numFmtId="0" fontId="151" fillId="10" borderId="0" applyNumberFormat="0" applyBorder="0" applyAlignment="0" applyProtection="0"/>
    <xf numFmtId="0" fontId="151" fillId="16" borderId="0" applyNumberFormat="0" applyBorder="0" applyAlignment="0" applyProtection="0"/>
    <xf numFmtId="0" fontId="165" fillId="22" borderId="0" applyNumberFormat="0" applyBorder="0" applyAlignment="0" applyProtection="0"/>
    <xf numFmtId="0" fontId="165" fillId="29" borderId="0" applyNumberFormat="0" applyBorder="0" applyAlignment="0" applyProtection="0"/>
    <xf numFmtId="0" fontId="151" fillId="11" borderId="0" applyNumberFormat="0" applyBorder="0" applyAlignment="0" applyProtection="0"/>
    <xf numFmtId="0" fontId="151" fillId="17" borderId="0" applyNumberFormat="0" applyBorder="0" applyAlignment="0" applyProtection="0"/>
    <xf numFmtId="0" fontId="165" fillId="23" borderId="0" applyNumberFormat="0" applyBorder="0" applyAlignment="0" applyProtection="0"/>
    <xf numFmtId="0" fontId="154" fillId="0" borderId="0"/>
    <xf numFmtId="0" fontId="151" fillId="36" borderId="22" applyNumberFormat="0" applyFont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81" fillId="0" borderId="0"/>
    <xf numFmtId="0" fontId="150" fillId="36" borderId="22" applyNumberFormat="0" applyFont="0" applyAlignment="0" applyProtection="0"/>
    <xf numFmtId="0" fontId="149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9" fillId="8" borderId="0" applyNumberFormat="0" applyBorder="0" applyAlignment="0" applyProtection="0"/>
    <xf numFmtId="0" fontId="149" fillId="14" borderId="0" applyNumberFormat="0" applyBorder="0" applyAlignment="0" applyProtection="0"/>
    <xf numFmtId="0" fontId="149" fillId="9" borderId="0" applyNumberFormat="0" applyBorder="0" applyAlignment="0" applyProtection="0"/>
    <xf numFmtId="0" fontId="149" fillId="15" borderId="0" applyNumberFormat="0" applyBorder="0" applyAlignment="0" applyProtection="0"/>
    <xf numFmtId="0" fontId="149" fillId="10" borderId="0" applyNumberFormat="0" applyBorder="0" applyAlignment="0" applyProtection="0"/>
    <xf numFmtId="0" fontId="149" fillId="16" borderId="0" applyNumberFormat="0" applyBorder="0" applyAlignment="0" applyProtection="0"/>
    <xf numFmtId="0" fontId="149" fillId="11" borderId="0" applyNumberFormat="0" applyBorder="0" applyAlignment="0" applyProtection="0"/>
    <xf numFmtId="0" fontId="149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0" borderId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36" borderId="22" applyNumberFormat="0" applyFont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0" borderId="0"/>
    <xf numFmtId="0" fontId="182" fillId="0" borderId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54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43" fontId="184" fillId="0" borderId="0" applyFont="0" applyFill="0" applyBorder="0" applyAlignment="0" applyProtection="0"/>
    <xf numFmtId="0" fontId="36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47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54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6" borderId="22" applyNumberFormat="0" applyFont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0" borderId="0"/>
    <xf numFmtId="0" fontId="31" fillId="36" borderId="22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11" fillId="0" borderId="0"/>
    <xf numFmtId="0" fontId="1" fillId="0" borderId="0"/>
    <xf numFmtId="178" fontId="1" fillId="0" borderId="0" applyFont="0" applyFill="0" applyBorder="0" applyAlignment="0" applyProtection="0"/>
  </cellStyleXfs>
  <cellXfs count="384">
    <xf numFmtId="0" fontId="0" fillId="0" borderId="0" xfId="0"/>
    <xf numFmtId="164" fontId="0" fillId="0" borderId="0" xfId="0" applyNumberFormat="1"/>
    <xf numFmtId="0" fontId="153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4" fillId="0" borderId="0" xfId="0" applyFont="1" applyFill="1"/>
    <xf numFmtId="164" fontId="152" fillId="0" borderId="0" xfId="0" applyNumberFormat="1" applyFont="1" applyFill="1"/>
    <xf numFmtId="0" fontId="0" fillId="0" borderId="0" xfId="0" applyFill="1" applyAlignment="1">
      <alignment wrapText="1"/>
    </xf>
    <xf numFmtId="164" fontId="152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2" fillId="0" borderId="0" xfId="0" applyNumberFormat="1" applyFont="1"/>
    <xf numFmtId="0" fontId="152" fillId="0" borderId="0" xfId="0" applyFont="1" applyAlignment="1"/>
    <xf numFmtId="0" fontId="152" fillId="0" borderId="0" xfId="0" applyFont="1"/>
    <xf numFmtId="166" fontId="152" fillId="0" borderId="2" xfId="0" applyNumberFormat="1" applyFont="1" applyFill="1" applyBorder="1" applyAlignment="1">
      <alignment horizontal="center" wrapText="1"/>
    </xf>
    <xf numFmtId="0" fontId="153" fillId="0" borderId="1" xfId="0" applyFont="1" applyBorder="1"/>
    <xf numFmtId="164" fontId="154" fillId="0" borderId="1" xfId="0" applyNumberFormat="1" applyFont="1" applyFill="1" applyBorder="1"/>
    <xf numFmtId="164" fontId="153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5" fillId="2" borderId="0" xfId="0" applyNumberFormat="1" applyFont="1" applyFill="1" applyBorder="1"/>
    <xf numFmtId="164" fontId="155" fillId="2" borderId="0" xfId="0" applyNumberFormat="1" applyFont="1" applyFill="1" applyBorder="1" applyAlignment="1">
      <alignment horizontal="center"/>
    </xf>
    <xf numFmtId="0" fontId="157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5" fillId="2" borderId="0" xfId="0" applyFont="1" applyFill="1"/>
    <xf numFmtId="164" fontId="155" fillId="2" borderId="1" xfId="0" applyNumberFormat="1" applyFont="1" applyFill="1" applyBorder="1"/>
    <xf numFmtId="164" fontId="155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2" fillId="0" borderId="0" xfId="0" applyNumberFormat="1" applyFont="1" applyFill="1"/>
    <xf numFmtId="0" fontId="152" fillId="3" borderId="0" xfId="0" applyFont="1" applyFill="1"/>
    <xf numFmtId="0" fontId="152" fillId="3" borderId="0" xfId="0" applyNumberFormat="1" applyFont="1" applyFill="1"/>
    <xf numFmtId="164" fontId="152" fillId="3" borderId="0" xfId="0" applyNumberFormat="1" applyFont="1" applyFill="1"/>
    <xf numFmtId="164" fontId="152" fillId="3" borderId="1" xfId="0" applyNumberFormat="1" applyFont="1" applyFill="1" applyBorder="1"/>
    <xf numFmtId="0" fontId="152" fillId="3" borderId="0" xfId="0" applyFont="1" applyFill="1" applyAlignment="1">
      <alignment wrapText="1"/>
    </xf>
    <xf numFmtId="164" fontId="152" fillId="3" borderId="0" xfId="0" applyNumberFormat="1" applyFont="1" applyFill="1" applyBorder="1"/>
    <xf numFmtId="167" fontId="152" fillId="3" borderId="0" xfId="0" applyNumberFormat="1" applyFont="1" applyFill="1"/>
    <xf numFmtId="0" fontId="158" fillId="0" borderId="0" xfId="0" applyFont="1" applyAlignment="1">
      <alignment vertical="top" wrapText="1"/>
    </xf>
    <xf numFmtId="0" fontId="154" fillId="0" borderId="0" xfId="0" applyFont="1" applyAlignment="1">
      <alignment vertical="top" wrapText="1"/>
    </xf>
    <xf numFmtId="0" fontId="152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8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2" fillId="4" borderId="10" xfId="0" applyNumberFormat="1" applyFont="1" applyFill="1" applyBorder="1"/>
    <xf numFmtId="164" fontId="152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60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2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2" fillId="4" borderId="0" xfId="0" applyNumberFormat="1" applyFont="1" applyFill="1"/>
    <xf numFmtId="0" fontId="0" fillId="0" borderId="0" xfId="0" applyBorder="1" applyAlignment="1">
      <alignment vertical="top"/>
    </xf>
    <xf numFmtId="164" fontId="154" fillId="0" borderId="0" xfId="0" applyNumberFormat="1" applyFont="1" applyFill="1" applyBorder="1"/>
    <xf numFmtId="0" fontId="152" fillId="0" borderId="0" xfId="0" applyFont="1" applyFill="1"/>
    <xf numFmtId="0" fontId="154" fillId="0" borderId="0" xfId="0" applyNumberFormat="1" applyFont="1" applyFill="1"/>
    <xf numFmtId="0" fontId="154" fillId="0" borderId="0" xfId="0" applyFont="1" applyFill="1" applyAlignment="1">
      <alignment wrapText="1"/>
    </xf>
    <xf numFmtId="0" fontId="154" fillId="0" borderId="0" xfId="0" applyFont="1"/>
    <xf numFmtId="164" fontId="152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2" fillId="4" borderId="13" xfId="0" applyNumberFormat="1" applyFont="1" applyFill="1" applyBorder="1"/>
    <xf numFmtId="0" fontId="152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6" fillId="0" borderId="0" xfId="0" applyFont="1"/>
    <xf numFmtId="0" fontId="186" fillId="0" borderId="0" xfId="0" applyFont="1" applyAlignment="1">
      <alignment vertical="top"/>
    </xf>
    <xf numFmtId="170" fontId="0" fillId="0" borderId="0" xfId="0" applyNumberFormat="1"/>
    <xf numFmtId="170" fontId="0" fillId="0" borderId="0" xfId="0" applyNumberFormat="1" applyFill="1"/>
    <xf numFmtId="170" fontId="0" fillId="0" borderId="0" xfId="0" applyNumberFormat="1" applyFill="1" applyBorder="1"/>
    <xf numFmtId="0" fontId="193" fillId="0" borderId="13" xfId="0" applyFont="1" applyFill="1" applyBorder="1" applyAlignment="1" applyProtection="1">
      <alignment horizontal="left" vertical="center"/>
      <protection locked="0"/>
    </xf>
    <xf numFmtId="0" fontId="193" fillId="0" borderId="13" xfId="0" applyFont="1" applyFill="1" applyBorder="1" applyAlignment="1" applyProtection="1">
      <alignment horizontal="center" vertical="center"/>
      <protection locked="0"/>
    </xf>
    <xf numFmtId="0" fontId="193" fillId="0" borderId="0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Alignment="1" applyProtection="1">
      <alignment vertical="center"/>
      <protection locked="0"/>
    </xf>
    <xf numFmtId="0" fontId="195" fillId="0" borderId="0" xfId="0" applyFont="1" applyFill="1" applyBorder="1" applyAlignment="1" applyProtection="1">
      <alignment horizontal="left" vertical="center" wrapText="1"/>
      <protection locked="0"/>
    </xf>
    <xf numFmtId="0" fontId="197" fillId="0" borderId="0" xfId="0" applyFont="1" applyFill="1" applyAlignment="1" applyProtection="1">
      <alignment vertical="center"/>
      <protection locked="0"/>
    </xf>
    <xf numFmtId="0" fontId="198" fillId="0" borderId="13" xfId="0" applyFont="1" applyFill="1" applyBorder="1" applyAlignment="1" applyProtection="1">
      <alignment horizontal="left" vertical="center" wrapText="1"/>
      <protection locked="0"/>
    </xf>
    <xf numFmtId="4" fontId="196" fillId="0" borderId="37" xfId="0" applyNumberFormat="1" applyFont="1" applyFill="1" applyBorder="1" applyAlignment="1" applyProtection="1">
      <alignment horizontal="center" vertical="center"/>
      <protection locked="0"/>
    </xf>
    <xf numFmtId="0" fontId="197" fillId="0" borderId="0" xfId="0" applyFont="1" applyFill="1" applyAlignment="1" applyProtection="1">
      <alignment horizontal="left" vertical="center"/>
      <protection locked="0"/>
    </xf>
    <xf numFmtId="0" fontId="197" fillId="0" borderId="0" xfId="798" applyFont="1" applyFill="1" applyAlignment="1" applyProtection="1">
      <alignment horizontal="left" vertical="center"/>
      <protection locked="0"/>
    </xf>
    <xf numFmtId="0" fontId="197" fillId="0" borderId="0" xfId="798" applyFont="1" applyAlignment="1" applyProtection="1">
      <alignment horizontal="left" vertical="center"/>
      <protection locked="0"/>
    </xf>
    <xf numFmtId="0" fontId="197" fillId="0" borderId="0" xfId="0" applyFont="1" applyFill="1" applyBorder="1" applyAlignment="1" applyProtection="1">
      <alignment horizontal="left" vertical="center"/>
      <protection locked="0"/>
    </xf>
    <xf numFmtId="0" fontId="197" fillId="0" borderId="0" xfId="798" applyFont="1" applyFill="1" applyBorder="1" applyAlignment="1" applyProtection="1">
      <alignment horizontal="left" vertical="center"/>
      <protection locked="0"/>
    </xf>
    <xf numFmtId="0" fontId="197" fillId="0" borderId="13" xfId="0" applyFont="1" applyFill="1" applyBorder="1" applyAlignment="1" applyProtection="1">
      <alignment horizontal="left" vertical="center"/>
      <protection locked="0"/>
    </xf>
    <xf numFmtId="0" fontId="197" fillId="0" borderId="13" xfId="798" applyFont="1" applyFill="1" applyBorder="1" applyAlignment="1" applyProtection="1">
      <alignment horizontal="left" vertical="center"/>
      <protection locked="0"/>
    </xf>
    <xf numFmtId="0" fontId="197" fillId="0" borderId="33" xfId="0" applyFont="1" applyFill="1" applyBorder="1" applyAlignment="1" applyProtection="1">
      <alignment horizontal="left" vertical="center"/>
      <protection locked="0"/>
    </xf>
    <xf numFmtId="0" fontId="197" fillId="0" borderId="33" xfId="798" applyFont="1" applyFill="1" applyBorder="1" applyAlignment="1" applyProtection="1">
      <alignment horizontal="left" vertical="center"/>
      <protection locked="0"/>
    </xf>
    <xf numFmtId="170" fontId="197" fillId="0" borderId="33" xfId="0" applyNumberFormat="1" applyFont="1" applyFill="1" applyBorder="1" applyAlignment="1" applyProtection="1">
      <alignment vertical="center"/>
      <protection locked="0"/>
    </xf>
    <xf numFmtId="170" fontId="197" fillId="0" borderId="0" xfId="0" applyNumberFormat="1" applyFont="1" applyFill="1" applyBorder="1" applyAlignment="1" applyProtection="1">
      <alignment vertical="center"/>
      <protection locked="0"/>
    </xf>
    <xf numFmtId="170" fontId="197" fillId="0" borderId="39" xfId="11177" applyNumberFormat="1" applyFont="1" applyFill="1" applyBorder="1" applyAlignment="1" applyProtection="1">
      <alignment vertical="center"/>
    </xf>
    <xf numFmtId="170" fontId="197" fillId="0" borderId="33" xfId="11177" applyNumberFormat="1" applyFont="1" applyFill="1" applyBorder="1" applyAlignment="1" applyProtection="1">
      <alignment vertical="center"/>
    </xf>
    <xf numFmtId="170" fontId="197" fillId="0" borderId="13" xfId="11177" applyNumberFormat="1" applyFont="1" applyFill="1" applyBorder="1" applyAlignment="1" applyProtection="1">
      <alignment vertical="center"/>
    </xf>
    <xf numFmtId="174" fontId="193" fillId="0" borderId="13" xfId="0" applyNumberFormat="1" applyFont="1" applyFill="1" applyBorder="1" applyAlignment="1" applyProtection="1">
      <alignment horizontal="center" vertical="center"/>
      <protection locked="0"/>
    </xf>
    <xf numFmtId="174" fontId="195" fillId="0" borderId="0" xfId="0" applyNumberFormat="1" applyFont="1" applyFill="1" applyBorder="1" applyAlignment="1" applyProtection="1">
      <alignment horizontal="left" vertical="center" wrapText="1"/>
      <protection locked="0"/>
    </xf>
    <xf numFmtId="174" fontId="197" fillId="0" borderId="13" xfId="11177" applyNumberFormat="1" applyFont="1" applyBorder="1" applyAlignment="1" applyProtection="1">
      <alignment horizontal="right" vertical="center"/>
      <protection locked="0"/>
    </xf>
    <xf numFmtId="174" fontId="197" fillId="0" borderId="33" xfId="11177" applyNumberFormat="1" applyFont="1" applyFill="1" applyBorder="1" applyAlignment="1" applyProtection="1">
      <alignment horizontal="right" vertical="center"/>
      <protection locked="0"/>
    </xf>
    <xf numFmtId="174" fontId="197" fillId="0" borderId="13" xfId="11177" applyNumberFormat="1" applyFont="1" applyFill="1" applyBorder="1" applyAlignment="1" applyProtection="1">
      <alignment horizontal="right" vertical="center"/>
      <protection locked="0"/>
    </xf>
    <xf numFmtId="174" fontId="197" fillId="0" borderId="0" xfId="11177" applyNumberFormat="1" applyFont="1" applyFill="1" applyAlignment="1" applyProtection="1">
      <alignment horizontal="right" vertical="center"/>
      <protection locked="0"/>
    </xf>
    <xf numFmtId="174" fontId="197" fillId="0" borderId="0" xfId="0" applyNumberFormat="1" applyFont="1" applyFill="1" applyAlignment="1" applyProtection="1">
      <alignment vertical="center"/>
      <protection locked="0"/>
    </xf>
    <xf numFmtId="174" fontId="197" fillId="0" borderId="0" xfId="11177" applyNumberFormat="1" applyFont="1" applyAlignment="1" applyProtection="1">
      <alignment horizontal="right" vertical="center"/>
    </xf>
    <xf numFmtId="174" fontId="197" fillId="0" borderId="13" xfId="11177" applyNumberFormat="1" applyFont="1" applyBorder="1" applyAlignment="1" applyProtection="1">
      <alignment horizontal="right" vertical="center"/>
    </xf>
    <xf numFmtId="174" fontId="0" fillId="0" borderId="0" xfId="0" applyNumberFormat="1" applyProtection="1"/>
    <xf numFmtId="174" fontId="193" fillId="0" borderId="30" xfId="0" applyNumberFormat="1" applyFont="1" applyFill="1" applyBorder="1" applyAlignment="1" applyProtection="1">
      <alignment vertical="center"/>
      <protection locked="0"/>
    </xf>
    <xf numFmtId="174" fontId="193" fillId="0" borderId="0" xfId="0" applyNumberFormat="1" applyFont="1" applyFill="1" applyBorder="1" applyAlignment="1" applyProtection="1">
      <alignment vertical="center"/>
      <protection locked="0"/>
    </xf>
    <xf numFmtId="174" fontId="199" fillId="37" borderId="38" xfId="0" applyNumberFormat="1" applyFont="1" applyFill="1" applyBorder="1" applyAlignment="1" applyProtection="1">
      <alignment vertical="center"/>
      <protection locked="0"/>
    </xf>
    <xf numFmtId="174" fontId="199" fillId="37" borderId="34" xfId="0" applyNumberFormat="1" applyFont="1" applyFill="1" applyBorder="1" applyAlignment="1" applyProtection="1">
      <alignment vertical="center"/>
      <protection locked="0"/>
    </xf>
    <xf numFmtId="174" fontId="199" fillId="37" borderId="35" xfId="0" applyNumberFormat="1" applyFont="1" applyFill="1" applyBorder="1" applyAlignment="1" applyProtection="1">
      <alignment vertical="center"/>
      <protection locked="0"/>
    </xf>
    <xf numFmtId="174" fontId="200" fillId="37" borderId="27" xfId="11177" applyNumberFormat="1" applyFont="1" applyFill="1" applyBorder="1" applyAlignment="1" applyProtection="1">
      <alignment vertical="center"/>
      <protection locked="0"/>
    </xf>
    <xf numFmtId="174" fontId="200" fillId="37" borderId="40" xfId="11177" applyNumberFormat="1" applyFont="1" applyFill="1" applyBorder="1" applyAlignment="1" applyProtection="1">
      <alignment vertical="center"/>
      <protection locked="0"/>
    </xf>
    <xf numFmtId="174" fontId="200" fillId="37" borderId="29" xfId="11177" applyNumberFormat="1" applyFont="1" applyFill="1" applyBorder="1" applyAlignment="1" applyProtection="1">
      <alignment vertical="center"/>
      <protection locked="0"/>
    </xf>
    <xf numFmtId="174" fontId="200" fillId="37" borderId="41" xfId="11177" applyNumberFormat="1" applyFont="1" applyFill="1" applyBorder="1" applyAlignment="1" applyProtection="1">
      <alignment vertical="center"/>
      <protection locked="0"/>
    </xf>
    <xf numFmtId="174" fontId="200" fillId="37" borderId="30" xfId="11177" applyNumberFormat="1" applyFont="1" applyFill="1" applyBorder="1" applyAlignment="1" applyProtection="1">
      <alignment vertical="center"/>
      <protection locked="0"/>
    </xf>
    <xf numFmtId="174" fontId="200" fillId="37" borderId="31" xfId="11177" applyNumberFormat="1" applyFont="1" applyFill="1" applyBorder="1" applyAlignment="1" applyProtection="1">
      <alignment vertical="center"/>
      <protection locked="0"/>
    </xf>
    <xf numFmtId="174" fontId="200" fillId="37" borderId="32" xfId="11177" applyNumberFormat="1" applyFont="1" applyFill="1" applyBorder="1" applyAlignment="1" applyProtection="1">
      <alignment vertical="center"/>
      <protection locked="0"/>
    </xf>
    <xf numFmtId="174" fontId="200" fillId="37" borderId="42" xfId="11177" applyNumberFormat="1" applyFont="1" applyFill="1" applyBorder="1" applyAlignment="1" applyProtection="1">
      <alignment vertical="center"/>
      <protection locked="0"/>
    </xf>
    <xf numFmtId="174" fontId="200" fillId="0" borderId="33" xfId="11177" applyNumberFormat="1" applyFont="1" applyFill="1" applyBorder="1" applyAlignment="1" applyProtection="1">
      <alignment vertical="center"/>
      <protection locked="0"/>
    </xf>
    <xf numFmtId="174" fontId="200" fillId="0" borderId="13" xfId="11177" applyNumberFormat="1" applyFont="1" applyFill="1" applyBorder="1" applyAlignment="1" applyProtection="1">
      <alignment vertical="center"/>
      <protection locked="0"/>
    </xf>
    <xf numFmtId="174" fontId="197" fillId="0" borderId="33" xfId="0" applyNumberFormat="1" applyFont="1" applyFill="1" applyBorder="1" applyAlignment="1" applyProtection="1">
      <alignment vertical="center"/>
      <protection locked="0"/>
    </xf>
    <xf numFmtId="174" fontId="197" fillId="0" borderId="0" xfId="0" applyNumberFormat="1" applyFont="1" applyFill="1" applyBorder="1" applyAlignment="1" applyProtection="1">
      <alignment vertical="center"/>
      <protection locked="0"/>
    </xf>
    <xf numFmtId="174" fontId="197" fillId="0" borderId="28" xfId="0" applyNumberFormat="1" applyFont="1" applyFill="1" applyBorder="1" applyAlignment="1" applyProtection="1">
      <alignment vertical="center"/>
      <protection locked="0"/>
    </xf>
    <xf numFmtId="174" fontId="197" fillId="0" borderId="30" xfId="0" applyNumberFormat="1" applyFont="1" applyFill="1" applyBorder="1" applyAlignment="1" applyProtection="1">
      <alignment vertical="center"/>
      <protection locked="0"/>
    </xf>
    <xf numFmtId="174" fontId="0" fillId="0" borderId="0" xfId="0" applyNumberFormat="1" applyFill="1" applyProtection="1">
      <protection locked="0"/>
    </xf>
    <xf numFmtId="174" fontId="0" fillId="0" borderId="0" xfId="0" applyNumberFormat="1" applyFill="1" applyProtection="1"/>
    <xf numFmtId="174" fontId="154" fillId="0" borderId="0" xfId="0" applyNumberFormat="1" applyFont="1" applyProtection="1"/>
    <xf numFmtId="174" fontId="154" fillId="0" borderId="13" xfId="0" applyNumberFormat="1" applyFont="1" applyBorder="1" applyProtection="1"/>
    <xf numFmtId="0" fontId="202" fillId="0" borderId="0" xfId="0" applyFont="1"/>
    <xf numFmtId="0" fontId="187" fillId="40" borderId="0" xfId="0" applyFont="1" applyFill="1" applyBorder="1"/>
    <xf numFmtId="0" fontId="186" fillId="40" borderId="0" xfId="0" applyFont="1" applyFill="1" applyBorder="1"/>
    <xf numFmtId="0" fontId="202" fillId="40" borderId="0" xfId="0" applyFont="1" applyFill="1" applyBorder="1"/>
    <xf numFmtId="0" fontId="185" fillId="40" borderId="0" xfId="0" applyFont="1" applyFill="1" applyBorder="1"/>
    <xf numFmtId="0" fontId="186" fillId="40" borderId="0" xfId="0" applyFont="1" applyFill="1" applyBorder="1" applyAlignment="1">
      <alignment vertical="top"/>
    </xf>
    <xf numFmtId="0" fontId="187" fillId="39" borderId="50" xfId="0" applyFont="1" applyFill="1" applyBorder="1"/>
    <xf numFmtId="0" fontId="186" fillId="40" borderId="50" xfId="0" applyNumberFormat="1" applyFont="1" applyFill="1" applyBorder="1"/>
    <xf numFmtId="0" fontId="201" fillId="40" borderId="50" xfId="0" applyFont="1" applyFill="1" applyBorder="1"/>
    <xf numFmtId="0" fontId="186" fillId="40" borderId="50" xfId="0" applyFont="1" applyFill="1" applyBorder="1"/>
    <xf numFmtId="0" fontId="187" fillId="40" borderId="50" xfId="0" applyFont="1" applyFill="1" applyBorder="1"/>
    <xf numFmtId="173" fontId="187" fillId="40" borderId="0" xfId="0" applyNumberFormat="1" applyFont="1" applyFill="1" applyBorder="1" applyAlignment="1">
      <alignment vertical="center"/>
    </xf>
    <xf numFmtId="0" fontId="186" fillId="40" borderId="43" xfId="0" applyFont="1" applyFill="1" applyBorder="1" applyAlignment="1">
      <alignment vertical="top"/>
    </xf>
    <xf numFmtId="176" fontId="187" fillId="45" borderId="34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/>
    </xf>
    <xf numFmtId="176" fontId="186" fillId="39" borderId="45" xfId="0" applyNumberFormat="1" applyFont="1" applyFill="1" applyBorder="1" applyAlignment="1">
      <alignment horizontal="center" vertical="center"/>
    </xf>
    <xf numFmtId="176" fontId="186" fillId="39" borderId="52" xfId="0" applyNumberFormat="1" applyFont="1" applyFill="1" applyBorder="1" applyAlignment="1">
      <alignment horizontal="center" vertical="center"/>
    </xf>
    <xf numFmtId="176" fontId="186" fillId="39" borderId="48" xfId="0" applyNumberFormat="1" applyFont="1" applyFill="1" applyBorder="1" applyAlignment="1">
      <alignment horizontal="center" vertical="center"/>
    </xf>
    <xf numFmtId="176" fontId="186" fillId="39" borderId="46" xfId="0" applyNumberFormat="1" applyFont="1" applyFill="1" applyBorder="1" applyAlignment="1">
      <alignment horizontal="center" vertical="center"/>
    </xf>
    <xf numFmtId="176" fontId="186" fillId="41" borderId="35" xfId="0" applyNumberFormat="1" applyFont="1" applyFill="1" applyBorder="1" applyAlignment="1">
      <alignment horizontal="center" vertical="center"/>
    </xf>
    <xf numFmtId="176" fontId="186" fillId="39" borderId="48" xfId="11177" applyNumberFormat="1" applyFont="1" applyFill="1" applyBorder="1" applyAlignment="1">
      <alignment horizontal="center" vertical="center"/>
    </xf>
    <xf numFmtId="176" fontId="186" fillId="39" borderId="44" xfId="0" applyNumberFormat="1" applyFont="1" applyFill="1" applyBorder="1" applyAlignment="1">
      <alignment horizontal="center" vertical="center" wrapText="1"/>
    </xf>
    <xf numFmtId="176" fontId="186" fillId="39" borderId="45" xfId="11177" applyNumberFormat="1" applyFont="1" applyFill="1" applyBorder="1" applyAlignment="1">
      <alignment horizontal="center" vertical="center"/>
    </xf>
    <xf numFmtId="176" fontId="186" fillId="39" borderId="52" xfId="11177" applyNumberFormat="1" applyFont="1" applyFill="1" applyBorder="1" applyAlignment="1">
      <alignment horizontal="center" vertical="center"/>
    </xf>
    <xf numFmtId="176" fontId="186" fillId="0" borderId="0" xfId="0" applyNumberFormat="1" applyFont="1" applyAlignment="1">
      <alignment horizontal="center"/>
    </xf>
    <xf numFmtId="174" fontId="206" fillId="0" borderId="0" xfId="0" applyNumberFormat="1" applyFont="1" applyFill="1" applyAlignment="1">
      <alignment horizontal="center"/>
    </xf>
    <xf numFmtId="0" fontId="206" fillId="0" borderId="0" xfId="0" applyFont="1" applyFill="1"/>
    <xf numFmtId="0" fontId="206" fillId="0" borderId="0" xfId="0" applyFont="1" applyFill="1" applyAlignment="1">
      <alignment horizontal="center"/>
    </xf>
    <xf numFmtId="174" fontId="207" fillId="0" borderId="0" xfId="0" applyNumberFormat="1" applyFont="1" applyFill="1" applyAlignment="1">
      <alignment horizontal="center"/>
    </xf>
    <xf numFmtId="174" fontId="206" fillId="0" borderId="0" xfId="11177" applyNumberFormat="1" applyFont="1" applyFill="1" applyAlignment="1">
      <alignment horizontal="center"/>
    </xf>
    <xf numFmtId="176" fontId="187" fillId="45" borderId="35" xfId="0" applyNumberFormat="1" applyFont="1" applyFill="1" applyBorder="1" applyAlignment="1">
      <alignment horizontal="center" vertical="center"/>
    </xf>
    <xf numFmtId="176" fontId="186" fillId="40" borderId="13" xfId="0" applyNumberFormat="1" applyFont="1" applyFill="1" applyBorder="1" applyAlignment="1">
      <alignment horizontal="center"/>
    </xf>
    <xf numFmtId="0" fontId="209" fillId="0" borderId="0" xfId="0" applyFont="1"/>
    <xf numFmtId="176" fontId="210" fillId="40" borderId="0" xfId="0" applyNumberFormat="1" applyFont="1" applyFill="1" applyBorder="1" applyAlignment="1">
      <alignment horizontal="center"/>
    </xf>
    <xf numFmtId="168" fontId="203" fillId="38" borderId="53" xfId="0" applyNumberFormat="1" applyFont="1" applyFill="1" applyBorder="1"/>
    <xf numFmtId="171" fontId="187" fillId="40" borderId="0" xfId="0" applyNumberFormat="1" applyFont="1" applyFill="1" applyBorder="1" applyAlignment="1">
      <alignment horizontal="left"/>
    </xf>
    <xf numFmtId="168" fontId="187" fillId="45" borderId="53" xfId="0" applyNumberFormat="1" applyFont="1" applyFill="1" applyBorder="1"/>
    <xf numFmtId="177" fontId="0" fillId="0" borderId="0" xfId="0" applyNumberFormat="1"/>
    <xf numFmtId="177" fontId="0" fillId="37" borderId="3" xfId="0" applyNumberFormat="1" applyFill="1" applyBorder="1"/>
    <xf numFmtId="177" fontId="0" fillId="37" borderId="4" xfId="0" applyNumberFormat="1" applyFill="1" applyBorder="1"/>
    <xf numFmtId="177" fontId="191" fillId="37" borderId="7" xfId="0" applyNumberFormat="1" applyFont="1" applyFill="1" applyBorder="1" applyAlignment="1">
      <alignment horizontal="right"/>
    </xf>
    <xf numFmtId="177" fontId="0" fillId="37" borderId="8" xfId="0" applyNumberFormat="1" applyFill="1" applyBorder="1"/>
    <xf numFmtId="177" fontId="0" fillId="0" borderId="0" xfId="0" applyNumberFormat="1" applyFill="1"/>
    <xf numFmtId="177" fontId="0" fillId="0" borderId="0" xfId="11177" applyNumberFormat="1" applyFont="1" applyFill="1"/>
    <xf numFmtId="177" fontId="0" fillId="0" borderId="0" xfId="0" applyNumberFormat="1" applyBorder="1"/>
    <xf numFmtId="177" fontId="154" fillId="0" borderId="0" xfId="0" applyNumberFormat="1" applyFont="1" applyFill="1" applyBorder="1"/>
    <xf numFmtId="177" fontId="0" fillId="0" borderId="0" xfId="0" applyNumberFormat="1" applyFill="1" applyBorder="1"/>
    <xf numFmtId="168" fontId="203" fillId="40" borderId="0" xfId="0" applyNumberFormat="1" applyFont="1" applyFill="1" applyBorder="1"/>
    <xf numFmtId="4" fontId="186" fillId="40" borderId="0" xfId="0" applyNumberFormat="1" applyFont="1" applyFill="1" applyBorder="1"/>
    <xf numFmtId="0" fontId="186" fillId="40" borderId="0" xfId="0" applyNumberFormat="1" applyFont="1" applyFill="1" applyBorder="1"/>
    <xf numFmtId="0" fontId="186" fillId="40" borderId="0" xfId="0" applyFont="1" applyFill="1"/>
    <xf numFmtId="0" fontId="204" fillId="40" borderId="0" xfId="0" applyFont="1" applyFill="1" applyBorder="1"/>
    <xf numFmtId="175" fontId="186" fillId="40" borderId="0" xfId="0" applyNumberFormat="1" applyFont="1" applyFill="1" applyBorder="1"/>
    <xf numFmtId="2" fontId="204" fillId="40" borderId="0" xfId="0" applyNumberFormat="1" applyFont="1" applyFill="1" applyBorder="1"/>
    <xf numFmtId="174" fontId="187" fillId="40" borderId="0" xfId="0" applyNumberFormat="1" applyFont="1" applyFill="1" applyBorder="1" applyAlignment="1">
      <alignment horizontal="center"/>
    </xf>
    <xf numFmtId="2" fontId="187" fillId="40" borderId="0" xfId="0" applyNumberFormat="1" applyFont="1" applyFill="1" applyBorder="1" applyAlignment="1">
      <alignment horizontal="center"/>
    </xf>
    <xf numFmtId="176" fontId="188" fillId="40" borderId="0" xfId="0" applyNumberFormat="1" applyFont="1" applyFill="1" applyBorder="1" applyAlignment="1">
      <alignment horizontal="center"/>
    </xf>
    <xf numFmtId="2" fontId="186" fillId="40" borderId="0" xfId="0" applyNumberFormat="1" applyFont="1" applyFill="1" applyBorder="1" applyAlignment="1">
      <alignment horizontal="center"/>
    </xf>
    <xf numFmtId="4" fontId="204" fillId="40" borderId="0" xfId="0" applyNumberFormat="1" applyFont="1" applyFill="1" applyBorder="1"/>
    <xf numFmtId="176" fontId="186" fillId="40" borderId="0" xfId="0" applyNumberFormat="1" applyFont="1" applyFill="1" applyAlignment="1">
      <alignment horizontal="center"/>
    </xf>
    <xf numFmtId="4" fontId="186" fillId="40" borderId="0" xfId="0" applyNumberFormat="1" applyFont="1" applyFill="1"/>
    <xf numFmtId="0" fontId="186" fillId="40" borderId="0" xfId="0" applyFont="1" applyFill="1" applyAlignment="1">
      <alignment vertical="top"/>
    </xf>
    <xf numFmtId="173" fontId="202" fillId="40" borderId="0" xfId="0" applyNumberFormat="1" applyFont="1" applyFill="1" applyBorder="1"/>
    <xf numFmtId="0" fontId="202" fillId="40" borderId="0" xfId="0" applyFont="1" applyFill="1"/>
    <xf numFmtId="174" fontId="208" fillId="0" borderId="25" xfId="11177" applyNumberFormat="1" applyFont="1" applyFill="1" applyBorder="1" applyAlignment="1">
      <alignment horizontal="center"/>
    </xf>
    <xf numFmtId="174" fontId="208" fillId="0" borderId="25" xfId="0" applyNumberFormat="1" applyFont="1" applyFill="1" applyBorder="1" applyAlignment="1">
      <alignment horizontal="center"/>
    </xf>
    <xf numFmtId="174" fontId="207" fillId="0" borderId="25" xfId="0" applyNumberFormat="1" applyFont="1" applyFill="1" applyBorder="1" applyAlignment="1">
      <alignment horizontal="center"/>
    </xf>
    <xf numFmtId="174" fontId="206" fillId="0" borderId="25" xfId="0" applyNumberFormat="1" applyFont="1" applyFill="1" applyBorder="1" applyAlignment="1">
      <alignment horizontal="center"/>
    </xf>
    <xf numFmtId="0" fontId="205" fillId="39" borderId="0" xfId="0" applyFont="1" applyFill="1"/>
    <xf numFmtId="0" fontId="205" fillId="39" borderId="0" xfId="0" applyFont="1" applyFill="1" applyAlignment="1">
      <alignment horizontal="center"/>
    </xf>
    <xf numFmtId="0" fontId="206" fillId="39" borderId="25" xfId="0" applyFont="1" applyFill="1" applyBorder="1" applyAlignment="1">
      <alignment horizontal="center"/>
    </xf>
    <xf numFmtId="174" fontId="206" fillId="39" borderId="25" xfId="0" applyNumberFormat="1" applyFont="1" applyFill="1" applyBorder="1" applyAlignment="1">
      <alignment horizontal="center"/>
    </xf>
    <xf numFmtId="174" fontId="207" fillId="39" borderId="25" xfId="0" applyNumberFormat="1" applyFont="1" applyFill="1" applyBorder="1" applyAlignment="1">
      <alignment horizontal="center"/>
    </xf>
    <xf numFmtId="0" fontId="206" fillId="39" borderId="0" xfId="0" applyFont="1" applyFill="1" applyAlignment="1">
      <alignment horizontal="center"/>
    </xf>
    <xf numFmtId="14" fontId="208" fillId="39" borderId="25" xfId="0" applyNumberFormat="1" applyFont="1" applyFill="1" applyBorder="1" applyAlignment="1">
      <alignment horizontal="center"/>
    </xf>
    <xf numFmtId="168" fontId="187" fillId="40" borderId="0" xfId="0" applyNumberFormat="1" applyFont="1" applyFill="1" applyBorder="1"/>
    <xf numFmtId="176" fontId="187" fillId="40" borderId="0" xfId="0" applyNumberFormat="1" applyFont="1" applyFill="1" applyBorder="1" applyAlignment="1">
      <alignment horizontal="center" vertical="center"/>
    </xf>
    <xf numFmtId="0" fontId="1" fillId="0" borderId="0" xfId="22353"/>
    <xf numFmtId="174" fontId="154" fillId="0" borderId="0" xfId="0" applyNumberFormat="1" applyFont="1" applyFill="1" applyProtection="1"/>
    <xf numFmtId="0" fontId="187" fillId="39" borderId="49" xfId="0" applyFont="1" applyFill="1" applyBorder="1"/>
    <xf numFmtId="176" fontId="186" fillId="39" borderId="56" xfId="0" applyNumberFormat="1" applyFont="1" applyFill="1" applyBorder="1" applyAlignment="1">
      <alignment horizontal="center" vertical="center"/>
    </xf>
    <xf numFmtId="176" fontId="186" fillId="37" borderId="55" xfId="0" applyNumberFormat="1" applyFont="1" applyFill="1" applyBorder="1" applyAlignment="1">
      <alignment horizontal="center" vertical="center"/>
    </xf>
    <xf numFmtId="176" fontId="186" fillId="0" borderId="47" xfId="0" applyNumberFormat="1" applyFont="1" applyFill="1" applyBorder="1" applyAlignment="1">
      <alignment horizontal="center" vertical="center"/>
    </xf>
    <xf numFmtId="176" fontId="186" fillId="37" borderId="54" xfId="0" applyNumberFormat="1" applyFont="1" applyFill="1" applyBorder="1" applyAlignment="1">
      <alignment horizontal="center" vertical="center"/>
    </xf>
    <xf numFmtId="176" fontId="186" fillId="0" borderId="54" xfId="0" applyNumberFormat="1" applyFont="1" applyFill="1" applyBorder="1" applyAlignment="1">
      <alignment horizontal="center" vertical="center"/>
    </xf>
    <xf numFmtId="0" fontId="187" fillId="39" borderId="51" xfId="0" applyFont="1" applyFill="1" applyBorder="1"/>
    <xf numFmtId="176" fontId="186" fillId="39" borderId="54" xfId="0" applyNumberFormat="1" applyFont="1" applyFill="1" applyBorder="1" applyAlignment="1">
      <alignment horizontal="center" vertical="center"/>
    </xf>
    <xf numFmtId="168" fontId="203" fillId="40" borderId="53" xfId="0" applyNumberFormat="1" applyFont="1" applyFill="1" applyBorder="1"/>
    <xf numFmtId="176" fontId="186" fillId="40" borderId="35" xfId="0" applyNumberFormat="1" applyFont="1" applyFill="1" applyBorder="1" applyAlignment="1">
      <alignment horizontal="center" vertical="center"/>
    </xf>
    <xf numFmtId="176" fontId="186" fillId="0" borderId="35" xfId="0" applyNumberFormat="1" applyFont="1" applyFill="1" applyBorder="1" applyAlignment="1">
      <alignment horizontal="center" vertical="center"/>
    </xf>
    <xf numFmtId="176" fontId="186" fillId="37" borderId="55" xfId="11177" applyNumberFormat="1" applyFont="1" applyFill="1" applyBorder="1" applyAlignment="1">
      <alignment horizontal="center" vertical="center"/>
    </xf>
    <xf numFmtId="176" fontId="186" fillId="0" borderId="45" xfId="11177" applyNumberFormat="1" applyFont="1" applyFill="1" applyBorder="1" applyAlignment="1">
      <alignment horizontal="center" vertical="center"/>
    </xf>
    <xf numFmtId="176" fontId="186" fillId="39" borderId="57" xfId="0" applyNumberFormat="1" applyFont="1" applyFill="1" applyBorder="1" applyAlignment="1">
      <alignment horizontal="center" vertical="center"/>
    </xf>
    <xf numFmtId="176" fontId="187" fillId="40" borderId="43" xfId="0" applyNumberFormat="1" applyFont="1" applyFill="1" applyBorder="1" applyAlignment="1">
      <alignment horizontal="center" vertical="center"/>
    </xf>
    <xf numFmtId="176" fontId="187" fillId="40" borderId="53" xfId="0" applyNumberFormat="1" applyFont="1" applyFill="1" applyBorder="1" applyAlignment="1">
      <alignment horizontal="center" vertical="center"/>
    </xf>
    <xf numFmtId="168" fontId="203" fillId="40" borderId="50" xfId="0" applyNumberFormat="1" applyFont="1" applyFill="1" applyBorder="1"/>
    <xf numFmtId="176" fontId="187" fillId="40" borderId="36" xfId="0" applyNumberFormat="1" applyFont="1" applyFill="1" applyBorder="1" applyAlignment="1">
      <alignment horizontal="center" vertical="center"/>
    </xf>
    <xf numFmtId="176" fontId="187" fillId="0" borderId="53" xfId="0" applyNumberFormat="1" applyFont="1" applyFill="1" applyBorder="1" applyAlignment="1">
      <alignment horizontal="center" vertical="center"/>
    </xf>
    <xf numFmtId="176" fontId="186" fillId="39" borderId="55" xfId="0" applyNumberFormat="1" applyFont="1" applyFill="1" applyBorder="1" applyAlignment="1">
      <alignment horizontal="center" vertical="center"/>
    </xf>
    <xf numFmtId="176" fontId="186" fillId="0" borderId="45" xfId="0" applyNumberFormat="1" applyFont="1" applyFill="1" applyBorder="1" applyAlignment="1">
      <alignment horizontal="center" vertical="center"/>
    </xf>
    <xf numFmtId="176" fontId="186" fillId="0" borderId="44" xfId="0" applyNumberFormat="1" applyFont="1" applyFill="1" applyBorder="1" applyAlignment="1">
      <alignment horizontal="center" vertical="center"/>
    </xf>
    <xf numFmtId="0" fontId="186" fillId="0" borderId="35" xfId="0" applyFont="1" applyFill="1" applyBorder="1"/>
    <xf numFmtId="176" fontId="186" fillId="0" borderId="36" xfId="11177" applyNumberFormat="1" applyFont="1" applyFill="1" applyBorder="1" applyAlignment="1">
      <alignment horizontal="center" vertical="center"/>
    </xf>
    <xf numFmtId="176" fontId="186" fillId="40" borderId="53" xfId="11177" applyNumberFormat="1" applyFont="1" applyFill="1" applyBorder="1" applyAlignment="1">
      <alignment horizontal="center" vertical="center"/>
    </xf>
    <xf numFmtId="0" fontId="185" fillId="39" borderId="49" xfId="0" applyFont="1" applyFill="1" applyBorder="1"/>
    <xf numFmtId="176" fontId="186" fillId="39" borderId="56" xfId="11177" applyNumberFormat="1" applyFont="1" applyFill="1" applyBorder="1" applyAlignment="1">
      <alignment horizontal="center" vertical="center"/>
    </xf>
    <xf numFmtId="0" fontId="185" fillId="39" borderId="50" xfId="0" applyFont="1" applyFill="1" applyBorder="1"/>
    <xf numFmtId="176" fontId="186" fillId="39" borderId="6" xfId="0" applyNumberFormat="1" applyFont="1" applyFill="1" applyBorder="1" applyAlignment="1">
      <alignment horizontal="center" vertical="center" wrapText="1"/>
    </xf>
    <xf numFmtId="176" fontId="186" fillId="39" borderId="55" xfId="11177" applyNumberFormat="1" applyFont="1" applyFill="1" applyBorder="1" applyAlignment="1">
      <alignment horizontal="center" vertical="center"/>
    </xf>
    <xf numFmtId="176" fontId="186" fillId="39" borderId="54" xfId="11177" applyNumberFormat="1" applyFont="1" applyFill="1" applyBorder="1" applyAlignment="1">
      <alignment horizontal="center" vertical="center"/>
    </xf>
    <xf numFmtId="176" fontId="186" fillId="37" borderId="55" xfId="0" applyNumberFormat="1" applyFont="1" applyFill="1" applyBorder="1" applyAlignment="1">
      <alignment horizontal="center"/>
    </xf>
    <xf numFmtId="176" fontId="186" fillId="0" borderId="45" xfId="0" applyNumberFormat="1" applyFont="1" applyFill="1" applyBorder="1" applyAlignment="1">
      <alignment horizontal="center"/>
    </xf>
    <xf numFmtId="164" fontId="192" fillId="0" borderId="0" xfId="0" applyNumberFormat="1" applyFont="1" applyFill="1" applyBorder="1"/>
    <xf numFmtId="176" fontId="186" fillId="0" borderId="0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 vertical="center"/>
    </xf>
    <xf numFmtId="168" fontId="187" fillId="45" borderId="26" xfId="0" applyNumberFormat="1" applyFont="1" applyFill="1" applyBorder="1"/>
    <xf numFmtId="0" fontId="186" fillId="0" borderId="0" xfId="0" applyFont="1" applyFill="1" applyBorder="1"/>
    <xf numFmtId="176" fontId="186" fillId="0" borderId="0" xfId="0" applyNumberFormat="1" applyFont="1" applyFill="1" applyBorder="1" applyAlignment="1">
      <alignment horizontal="center"/>
    </xf>
    <xf numFmtId="0" fontId="204" fillId="0" borderId="0" xfId="0" applyFont="1" applyFill="1" applyBorder="1"/>
    <xf numFmtId="176" fontId="186" fillId="0" borderId="0" xfId="0" applyNumberFormat="1" applyFont="1" applyBorder="1" applyAlignment="1">
      <alignment horizontal="center"/>
    </xf>
    <xf numFmtId="2" fontId="204" fillId="0" borderId="0" xfId="0" applyNumberFormat="1" applyFont="1" applyFill="1" applyBorder="1"/>
    <xf numFmtId="176" fontId="188" fillId="0" borderId="0" xfId="0" applyNumberFormat="1" applyFont="1" applyFill="1" applyBorder="1" applyAlignment="1">
      <alignment horizontal="center"/>
    </xf>
    <xf numFmtId="4" fontId="197" fillId="0" borderId="0" xfId="0" applyNumberFormat="1" applyFont="1" applyFill="1" applyAlignment="1" applyProtection="1">
      <alignment vertical="center"/>
      <protection locked="0"/>
    </xf>
    <xf numFmtId="177" fontId="0" fillId="37" borderId="0" xfId="0" applyNumberFormat="1" applyFill="1" applyBorder="1"/>
    <xf numFmtId="177" fontId="191" fillId="37" borderId="9" xfId="0" applyNumberFormat="1" applyFont="1" applyFill="1" applyBorder="1" applyAlignment="1">
      <alignment horizontal="right"/>
    </xf>
    <xf numFmtId="0" fontId="152" fillId="0" borderId="0" xfId="0" applyFont="1" applyBorder="1" applyAlignment="1">
      <alignment vertical="top" wrapText="1"/>
    </xf>
    <xf numFmtId="176" fontId="187" fillId="37" borderId="0" xfId="0" applyNumberFormat="1" applyFont="1" applyFill="1" applyBorder="1" applyAlignment="1">
      <alignment horizontal="center" vertical="center"/>
    </xf>
    <xf numFmtId="176" fontId="188" fillId="37" borderId="0" xfId="0" applyNumberFormat="1" applyFont="1" applyFill="1" applyBorder="1" applyAlignment="1">
      <alignment horizontal="center" vertical="top" wrapText="1"/>
    </xf>
    <xf numFmtId="176" fontId="186" fillId="37" borderId="0" xfId="0" applyNumberFormat="1" applyFont="1" applyFill="1" applyBorder="1" applyAlignment="1">
      <alignment horizontal="center" vertical="center"/>
    </xf>
    <xf numFmtId="176" fontId="186" fillId="37" borderId="0" xfId="0" applyNumberFormat="1" applyFont="1" applyFill="1" applyBorder="1" applyAlignment="1">
      <alignment horizontal="center" vertical="center" wrapText="1"/>
    </xf>
    <xf numFmtId="176" fontId="186" fillId="37" borderId="0" xfId="0" applyNumberFormat="1" applyFont="1" applyFill="1" applyBorder="1" applyAlignment="1">
      <alignment horizontal="center"/>
    </xf>
    <xf numFmtId="174" fontId="187" fillId="37" borderId="0" xfId="0" applyNumberFormat="1" applyFont="1" applyFill="1" applyBorder="1" applyAlignment="1">
      <alignment horizontal="center"/>
    </xf>
    <xf numFmtId="2" fontId="187" fillId="37" borderId="0" xfId="0" applyNumberFormat="1" applyFont="1" applyFill="1" applyBorder="1" applyAlignment="1">
      <alignment horizontal="center"/>
    </xf>
    <xf numFmtId="176" fontId="186" fillId="37" borderId="0" xfId="0" applyNumberFormat="1" applyFont="1" applyFill="1" applyAlignment="1">
      <alignment horizontal="center"/>
    </xf>
    <xf numFmtId="179" fontId="197" fillId="0" borderId="0" xfId="0" applyNumberFormat="1" applyFont="1" applyFill="1" applyAlignment="1" applyProtection="1">
      <alignment vertical="center"/>
      <protection locked="0"/>
    </xf>
    <xf numFmtId="174" fontId="206" fillId="42" borderId="0" xfId="0" applyNumberFormat="1" applyFont="1" applyFill="1" applyAlignment="1">
      <alignment horizontal="center"/>
    </xf>
    <xf numFmtId="174" fontId="187" fillId="40" borderId="0" xfId="0" applyNumberFormat="1" applyFont="1" applyFill="1" applyAlignment="1">
      <alignment horizontal="center"/>
    </xf>
    <xf numFmtId="2" fontId="187" fillId="40" borderId="0" xfId="0" applyNumberFormat="1" applyFont="1" applyFill="1" applyAlignment="1">
      <alignment horizontal="center"/>
    </xf>
    <xf numFmtId="176" fontId="187" fillId="46" borderId="0" xfId="0" applyNumberFormat="1" applyFont="1" applyFill="1" applyBorder="1" applyAlignment="1">
      <alignment horizontal="center" vertical="center"/>
    </xf>
    <xf numFmtId="176" fontId="188" fillId="46" borderId="0" xfId="0" applyNumberFormat="1" applyFont="1" applyFill="1" applyBorder="1" applyAlignment="1">
      <alignment horizontal="center" vertical="top" wrapText="1"/>
    </xf>
    <xf numFmtId="176" fontId="186" fillId="46" borderId="0" xfId="0" applyNumberFormat="1" applyFont="1" applyFill="1" applyAlignment="1">
      <alignment horizontal="center"/>
    </xf>
    <xf numFmtId="176" fontId="186" fillId="0" borderId="0" xfId="0" applyNumberFormat="1" applyFont="1" applyFill="1" applyAlignment="1">
      <alignment horizontal="center"/>
    </xf>
    <xf numFmtId="181" fontId="187" fillId="40" borderId="0" xfId="0" applyNumberFormat="1" applyFont="1" applyFill="1" applyBorder="1" applyAlignment="1">
      <alignment horizontal="center"/>
    </xf>
    <xf numFmtId="0" fontId="186" fillId="37" borderId="3" xfId="0" applyFont="1" applyFill="1" applyBorder="1"/>
    <xf numFmtId="0" fontId="186" fillId="37" borderId="0" xfId="0" applyFont="1" applyFill="1" applyBorder="1"/>
    <xf numFmtId="0" fontId="186" fillId="37" borderId="0" xfId="0" applyFont="1" applyFill="1" applyBorder="1" applyAlignment="1">
      <alignment vertical="top"/>
    </xf>
    <xf numFmtId="0" fontId="202" fillId="37" borderId="0" xfId="0" applyFont="1" applyFill="1" applyBorder="1"/>
    <xf numFmtId="4" fontId="186" fillId="37" borderId="0" xfId="95" applyNumberFormat="1" applyFont="1" applyFill="1" applyBorder="1" applyAlignment="1">
      <alignment horizontal="right"/>
    </xf>
    <xf numFmtId="176" fontId="188" fillId="41" borderId="0" xfId="0" applyNumberFormat="1" applyFont="1" applyFill="1" applyBorder="1" applyAlignment="1">
      <alignment horizontal="center" vertical="top" wrapText="1"/>
    </xf>
    <xf numFmtId="176" fontId="187" fillId="41" borderId="0" xfId="0" applyNumberFormat="1" applyFont="1" applyFill="1" applyBorder="1" applyAlignment="1">
      <alignment horizontal="center" vertical="center"/>
    </xf>
    <xf numFmtId="176" fontId="188" fillId="42" borderId="0" xfId="0" applyNumberFormat="1" applyFont="1" applyFill="1" applyBorder="1" applyAlignment="1">
      <alignment horizontal="center" vertical="top" wrapText="1"/>
    </xf>
    <xf numFmtId="176" fontId="188" fillId="43" borderId="0" xfId="0" applyNumberFormat="1" applyFont="1" applyFill="1" applyBorder="1" applyAlignment="1">
      <alignment horizontal="center" vertical="top" wrapText="1"/>
    </xf>
    <xf numFmtId="49" fontId="188" fillId="37" borderId="0" xfId="0" applyNumberFormat="1" applyFont="1" applyFill="1" applyBorder="1" applyAlignment="1">
      <alignment horizontal="center" vertical="top" wrapText="1"/>
    </xf>
    <xf numFmtId="176" fontId="186" fillId="39" borderId="0" xfId="0" applyNumberFormat="1" applyFont="1" applyFill="1" applyBorder="1" applyAlignment="1">
      <alignment horizontal="center" vertical="center"/>
    </xf>
    <xf numFmtId="176" fontId="186" fillId="46" borderId="0" xfId="0" applyNumberFormat="1" applyFont="1" applyFill="1" applyBorder="1" applyAlignment="1">
      <alignment horizontal="center" vertical="center"/>
    </xf>
    <xf numFmtId="176" fontId="186" fillId="42" borderId="0" xfId="0" applyNumberFormat="1" applyFont="1" applyFill="1" applyBorder="1" applyAlignment="1">
      <alignment horizontal="center" vertical="center"/>
    </xf>
    <xf numFmtId="176" fontId="186" fillId="44" borderId="0" xfId="0" applyNumberFormat="1" applyFont="1" applyFill="1" applyBorder="1" applyAlignment="1">
      <alignment horizontal="center" vertical="center"/>
    </xf>
    <xf numFmtId="176" fontId="186" fillId="42" borderId="0" xfId="0" applyNumberFormat="1" applyFont="1" applyFill="1" applyBorder="1" applyAlignment="1">
      <alignment horizontal="center" vertical="center" wrapText="1"/>
    </xf>
    <xf numFmtId="176" fontId="186" fillId="37" borderId="0" xfId="11177" applyNumberFormat="1" applyFont="1" applyFill="1" applyBorder="1" applyAlignment="1">
      <alignment horizontal="center" vertical="center"/>
    </xf>
    <xf numFmtId="176" fontId="186" fillId="46" borderId="0" xfId="11177" applyNumberFormat="1" applyFont="1" applyFill="1" applyBorder="1" applyAlignment="1">
      <alignment horizontal="center" vertical="center"/>
    </xf>
    <xf numFmtId="176" fontId="187" fillId="45" borderId="0" xfId="0" applyNumberFormat="1" applyFont="1" applyFill="1" applyBorder="1" applyAlignment="1">
      <alignment horizontal="center" vertical="center"/>
    </xf>
    <xf numFmtId="176" fontId="186" fillId="41" borderId="0" xfId="0" applyNumberFormat="1" applyFont="1" applyFill="1" applyBorder="1" applyAlignment="1">
      <alignment horizontal="center" vertical="center"/>
    </xf>
    <xf numFmtId="180" fontId="186" fillId="39" borderId="0" xfId="0" applyNumberFormat="1" applyFont="1" applyFill="1" applyBorder="1" applyAlignment="1">
      <alignment horizontal="center" vertical="center"/>
    </xf>
    <xf numFmtId="176" fontId="186" fillId="39" borderId="0" xfId="0" applyNumberFormat="1" applyFont="1" applyFill="1" applyBorder="1" applyAlignment="1">
      <alignment horizontal="center" vertical="center" wrapText="1"/>
    </xf>
    <xf numFmtId="176" fontId="186" fillId="39" borderId="0" xfId="11177" applyNumberFormat="1" applyFont="1" applyFill="1" applyBorder="1" applyAlignment="1">
      <alignment horizontal="center" vertical="center"/>
    </xf>
    <xf numFmtId="176" fontId="186" fillId="42" borderId="0" xfId="0" applyNumberFormat="1" applyFont="1" applyFill="1" applyBorder="1" applyAlignment="1">
      <alignment horizontal="center"/>
    </xf>
    <xf numFmtId="176" fontId="186" fillId="46" borderId="0" xfId="0" applyNumberFormat="1" applyFont="1" applyFill="1" applyBorder="1" applyAlignment="1">
      <alignment horizontal="center"/>
    </xf>
    <xf numFmtId="0" fontId="185" fillId="40" borderId="0" xfId="0" applyFont="1" applyFill="1" applyBorder="1" applyAlignment="1">
      <alignment wrapText="1"/>
    </xf>
    <xf numFmtId="0" fontId="187" fillId="39" borderId="0" xfId="0" applyFont="1" applyFill="1" applyBorder="1"/>
    <xf numFmtId="168" fontId="187" fillId="45" borderId="0" xfId="0" applyNumberFormat="1" applyFont="1" applyFill="1" applyBorder="1"/>
    <xf numFmtId="168" fontId="203" fillId="38" borderId="0" xfId="0" applyNumberFormat="1" applyFont="1" applyFill="1" applyBorder="1"/>
    <xf numFmtId="0" fontId="201" fillId="40" borderId="0" xfId="0" applyFont="1" applyFill="1" applyBorder="1"/>
    <xf numFmtId="0" fontId="185" fillId="39" borderId="0" xfId="0" applyFont="1" applyFill="1" applyBorder="1"/>
    <xf numFmtId="168" fontId="187" fillId="41" borderId="0" xfId="0" applyNumberFormat="1" applyFont="1" applyFill="1" applyBorder="1"/>
    <xf numFmtId="0" fontId="187" fillId="41" borderId="0" xfId="0" applyFont="1" applyFill="1" applyBorder="1" applyAlignment="1">
      <alignment horizontal="center" vertical="center"/>
    </xf>
    <xf numFmtId="0" fontId="186" fillId="0" borderId="0" xfId="0" applyFont="1" applyBorder="1" applyAlignment="1">
      <alignment vertical="top"/>
    </xf>
    <xf numFmtId="17" fontId="186" fillId="0" borderId="0" xfId="0" applyNumberFormat="1" applyFont="1" applyBorder="1" applyAlignment="1">
      <alignment horizontal="center" vertical="center"/>
    </xf>
    <xf numFmtId="0" fontId="186" fillId="39" borderId="0" xfId="0" applyFont="1" applyFill="1" applyBorder="1"/>
    <xf numFmtId="172" fontId="186" fillId="39" borderId="0" xfId="798" applyNumberFormat="1" applyFont="1" applyFill="1" applyBorder="1"/>
    <xf numFmtId="172" fontId="186" fillId="40" borderId="0" xfId="798" applyNumberFormat="1" applyFont="1" applyFill="1" applyBorder="1"/>
    <xf numFmtId="169" fontId="186" fillId="39" borderId="0" xfId="798" applyNumberFormat="1" applyFont="1" applyFill="1" applyBorder="1"/>
    <xf numFmtId="172" fontId="189" fillId="40" borderId="0" xfId="798" applyNumberFormat="1" applyFont="1" applyFill="1" applyBorder="1"/>
    <xf numFmtId="169" fontId="187" fillId="39" borderId="0" xfId="798" applyNumberFormat="1" applyFont="1" applyFill="1" applyBorder="1"/>
    <xf numFmtId="173" fontId="187" fillId="38" borderId="0" xfId="0" applyNumberFormat="1" applyFont="1" applyFill="1" applyBorder="1" applyAlignment="1">
      <alignment vertical="center"/>
    </xf>
    <xf numFmtId="173" fontId="186" fillId="38" borderId="0" xfId="0" applyNumberFormat="1" applyFont="1" applyFill="1" applyBorder="1" applyAlignment="1">
      <alignment vertical="center"/>
    </xf>
    <xf numFmtId="0" fontId="186" fillId="0" borderId="0" xfId="0" applyFont="1" applyBorder="1"/>
    <xf numFmtId="172" fontId="189" fillId="39" borderId="0" xfId="798" applyNumberFormat="1" applyFont="1" applyFill="1" applyBorder="1"/>
    <xf numFmtId="169" fontId="188" fillId="39" borderId="0" xfId="798" applyNumberFormat="1" applyFont="1" applyFill="1" applyBorder="1"/>
    <xf numFmtId="49" fontId="187" fillId="40" borderId="0" xfId="0" applyNumberFormat="1" applyFont="1" applyFill="1" applyBorder="1" applyAlignment="1">
      <alignment horizontal="center" vertical="center"/>
    </xf>
    <xf numFmtId="176" fontId="188" fillId="47" borderId="0" xfId="0" applyNumberFormat="1" applyFont="1" applyFill="1" applyBorder="1" applyAlignment="1">
      <alignment horizontal="center" vertical="top" wrapText="1"/>
    </xf>
    <xf numFmtId="180" fontId="186" fillId="40" borderId="0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 vertical="center" wrapText="1"/>
    </xf>
    <xf numFmtId="176" fontId="188" fillId="48" borderId="0" xfId="0" applyNumberFormat="1" applyFont="1" applyFill="1" applyBorder="1" applyAlignment="1">
      <alignment horizontal="center" vertical="top" wrapText="1"/>
    </xf>
    <xf numFmtId="180" fontId="186" fillId="37" borderId="0" xfId="0" applyNumberFormat="1" applyFont="1" applyFill="1" applyBorder="1" applyAlignment="1">
      <alignment horizontal="center" vertical="center"/>
    </xf>
    <xf numFmtId="176" fontId="187" fillId="41" borderId="0" xfId="0" applyNumberFormat="1" applyFont="1" applyFill="1" applyBorder="1" applyAlignment="1">
      <alignment horizontal="center" vertical="center"/>
    </xf>
    <xf numFmtId="2" fontId="213" fillId="40" borderId="0" xfId="0" applyNumberFormat="1" applyFont="1" applyFill="1" applyBorder="1" applyAlignment="1">
      <alignment horizontal="center"/>
    </xf>
    <xf numFmtId="176" fontId="213" fillId="40" borderId="0" xfId="0" applyNumberFormat="1" applyFont="1" applyFill="1" applyBorder="1" applyAlignment="1">
      <alignment horizontal="center"/>
    </xf>
    <xf numFmtId="176" fontId="213" fillId="37" borderId="0" xfId="0" applyNumberFormat="1" applyFont="1" applyFill="1" applyBorder="1" applyAlignment="1">
      <alignment horizontal="center"/>
    </xf>
    <xf numFmtId="2" fontId="214" fillId="40" borderId="0" xfId="0" applyNumberFormat="1" applyFont="1" applyFill="1" applyBorder="1" applyAlignment="1">
      <alignment horizontal="center"/>
    </xf>
    <xf numFmtId="176" fontId="213" fillId="40" borderId="0" xfId="0" applyNumberFormat="1" applyFont="1" applyFill="1" applyAlignment="1">
      <alignment horizontal="center"/>
    </xf>
    <xf numFmtId="176" fontId="213" fillId="37" borderId="0" xfId="0" applyNumberFormat="1" applyFont="1" applyFill="1" applyAlignment="1">
      <alignment horizontal="center"/>
    </xf>
    <xf numFmtId="176" fontId="187" fillId="49" borderId="0" xfId="0" applyNumberFormat="1" applyFont="1" applyFill="1" applyBorder="1" applyAlignment="1">
      <alignment horizontal="center" vertical="center"/>
    </xf>
    <xf numFmtId="17" fontId="186" fillId="49" borderId="0" xfId="0" applyNumberFormat="1" applyFont="1" applyFill="1" applyBorder="1" applyAlignment="1">
      <alignment horizontal="center" vertical="center"/>
    </xf>
    <xf numFmtId="172" fontId="186" fillId="40" borderId="0" xfId="0" applyNumberFormat="1" applyFont="1" applyFill="1" applyBorder="1"/>
    <xf numFmtId="176" fontId="186" fillId="39" borderId="0" xfId="0" applyNumberFormat="1" applyFont="1" applyFill="1" applyBorder="1" applyAlignment="1">
      <alignment horizontal="right" vertical="center"/>
    </xf>
    <xf numFmtId="176" fontId="187" fillId="41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17" fontId="186" fillId="0" borderId="0" xfId="0" applyNumberFormat="1" applyFont="1" applyFill="1" applyBorder="1" applyAlignment="1">
      <alignment horizontal="center" vertical="center"/>
    </xf>
    <xf numFmtId="176" fontId="187" fillId="41" borderId="0" xfId="0" applyNumberFormat="1" applyFont="1" applyFill="1" applyBorder="1" applyAlignment="1">
      <alignment horizontal="center" vertical="center"/>
    </xf>
    <xf numFmtId="176" fontId="187" fillId="41" borderId="0" xfId="0" applyNumberFormat="1" applyFont="1" applyFill="1" applyBorder="1" applyAlignment="1">
      <alignment horizontal="center" vertical="center"/>
    </xf>
    <xf numFmtId="176" fontId="187" fillId="41" borderId="0" xfId="0" applyNumberFormat="1" applyFont="1" applyFill="1" applyBorder="1" applyAlignment="1">
      <alignment horizontal="center" vertical="center"/>
    </xf>
    <xf numFmtId="174" fontId="208" fillId="0" borderId="0" xfId="11177" applyNumberFormat="1" applyFont="1" applyFill="1" applyBorder="1" applyAlignment="1">
      <alignment horizontal="center"/>
    </xf>
    <xf numFmtId="174" fontId="208" fillId="0" borderId="0" xfId="0" applyNumberFormat="1" applyFont="1" applyFill="1" applyBorder="1" applyAlignment="1">
      <alignment horizontal="center"/>
    </xf>
    <xf numFmtId="174" fontId="207" fillId="0" borderId="0" xfId="0" applyNumberFormat="1" applyFont="1" applyFill="1" applyBorder="1" applyAlignment="1">
      <alignment horizontal="center"/>
    </xf>
    <xf numFmtId="174" fontId="206" fillId="0" borderId="0" xfId="0" applyNumberFormat="1" applyFont="1" applyFill="1" applyBorder="1" applyAlignment="1">
      <alignment horizontal="center"/>
    </xf>
    <xf numFmtId="14" fontId="208" fillId="0" borderId="0" xfId="0" applyNumberFormat="1" applyFont="1" applyFill="1" applyBorder="1" applyAlignment="1">
      <alignment horizontal="center"/>
    </xf>
    <xf numFmtId="182" fontId="0" fillId="0" borderId="0" xfId="0" applyNumberFormat="1" applyFill="1"/>
    <xf numFmtId="182" fontId="154" fillId="37" borderId="3" xfId="0" applyNumberFormat="1" applyFont="1" applyFill="1" applyBorder="1"/>
    <xf numFmtId="182" fontId="154" fillId="37" borderId="0" xfId="0" applyNumberFormat="1" applyFont="1" applyFill="1" applyBorder="1"/>
    <xf numFmtId="182" fontId="154" fillId="37" borderId="4" xfId="0" applyNumberFormat="1" applyFont="1" applyFill="1" applyBorder="1"/>
    <xf numFmtId="182" fontId="0" fillId="37" borderId="4" xfId="0" applyNumberFormat="1" applyFill="1" applyBorder="1"/>
    <xf numFmtId="182" fontId="0" fillId="37" borderId="5" xfId="0" applyNumberFormat="1" applyFill="1" applyBorder="1"/>
    <xf numFmtId="182" fontId="0" fillId="37" borderId="0" xfId="0" applyNumberFormat="1" applyFill="1" applyBorder="1"/>
    <xf numFmtId="182" fontId="0" fillId="37" borderId="3" xfId="0" applyNumberFormat="1" applyFill="1" applyBorder="1"/>
    <xf numFmtId="182" fontId="0" fillId="37" borderId="6" xfId="0" applyNumberFormat="1" applyFill="1" applyBorder="1"/>
    <xf numFmtId="182" fontId="0" fillId="0" borderId="0" xfId="0" applyNumberFormat="1" applyFill="1" applyBorder="1"/>
    <xf numFmtId="176" fontId="187" fillId="41" borderId="0" xfId="0" applyNumberFormat="1" applyFont="1" applyFill="1" applyBorder="1" applyAlignment="1">
      <alignment horizontal="center" vertical="center"/>
    </xf>
    <xf numFmtId="183" fontId="186" fillId="42" borderId="0" xfId="0" applyNumberFormat="1" applyFont="1" applyFill="1" applyBorder="1" applyAlignment="1">
      <alignment horizontal="center" vertical="center"/>
    </xf>
    <xf numFmtId="183" fontId="186" fillId="39" borderId="0" xfId="0" applyNumberFormat="1" applyFont="1" applyFill="1" applyBorder="1" applyAlignment="1">
      <alignment horizontal="center" vertical="center" wrapText="1"/>
    </xf>
    <xf numFmtId="183" fontId="186" fillId="39" borderId="0" xfId="11177" applyNumberFormat="1" applyFont="1" applyFill="1" applyBorder="1" applyAlignment="1">
      <alignment horizontal="center" vertical="center"/>
    </xf>
    <xf numFmtId="183" fontId="186" fillId="42" borderId="0" xfId="0" applyNumberFormat="1" applyFont="1" applyFill="1" applyBorder="1" applyAlignment="1">
      <alignment horizontal="center" vertical="center" wrapText="1"/>
    </xf>
    <xf numFmtId="176" fontId="210" fillId="41" borderId="0" xfId="0" applyNumberFormat="1" applyFont="1" applyFill="1" applyBorder="1"/>
    <xf numFmtId="177" fontId="0" fillId="37" borderId="12" xfId="0" applyNumberFormat="1" applyFill="1" applyBorder="1"/>
    <xf numFmtId="176" fontId="187" fillId="41" borderId="0" xfId="0" applyNumberFormat="1" applyFont="1" applyFill="1" applyBorder="1" applyAlignment="1">
      <alignment horizontal="center" vertical="center"/>
    </xf>
    <xf numFmtId="49" fontId="187" fillId="41" borderId="0" xfId="0" applyNumberFormat="1" applyFont="1" applyFill="1" applyBorder="1" applyAlignment="1">
      <alignment horizontal="center" vertical="center"/>
    </xf>
    <xf numFmtId="14" fontId="154" fillId="37" borderId="14" xfId="0" quotePrefix="1" applyNumberFormat="1" applyFont="1" applyFill="1" applyBorder="1" applyAlignment="1">
      <alignment horizontal="center"/>
    </xf>
    <xf numFmtId="14" fontId="154" fillId="37" borderId="58" xfId="0" quotePrefix="1" applyNumberFormat="1" applyFont="1" applyFill="1" applyBorder="1" applyAlignment="1">
      <alignment horizontal="center"/>
    </xf>
    <xf numFmtId="14" fontId="154" fillId="37" borderId="15" xfId="0" quotePrefix="1" applyNumberFormat="1" applyFont="1" applyFill="1" applyBorder="1" applyAlignment="1">
      <alignment horizontal="center"/>
    </xf>
    <xf numFmtId="0" fontId="196" fillId="0" borderId="26" xfId="0" applyFont="1" applyFill="1" applyBorder="1" applyAlignment="1" applyProtection="1">
      <alignment horizontal="center" vertical="center"/>
      <protection locked="0"/>
    </xf>
    <xf numFmtId="0" fontId="196" fillId="0" borderId="35" xfId="0" applyFont="1" applyFill="1" applyBorder="1" applyAlignment="1" applyProtection="1">
      <alignment horizontal="center" vertical="center"/>
      <protection locked="0"/>
    </xf>
    <xf numFmtId="0" fontId="196" fillId="0" borderId="34" xfId="0" applyFont="1" applyFill="1" applyBorder="1" applyAlignment="1" applyProtection="1">
      <alignment horizontal="center" vertical="center"/>
      <protection locked="0"/>
    </xf>
    <xf numFmtId="0" fontId="205" fillId="39" borderId="0" xfId="0" applyFont="1" applyFill="1" applyAlignment="1">
      <alignment horizontal="center"/>
    </xf>
    <xf numFmtId="0" fontId="205" fillId="39" borderId="9" xfId="0" applyFont="1" applyFill="1" applyBorder="1" applyAlignment="1">
      <alignment horizontal="center"/>
    </xf>
    <xf numFmtId="174" fontId="187" fillId="41" borderId="49" xfId="0" applyNumberFormat="1" applyFont="1" applyFill="1" applyBorder="1" applyAlignment="1">
      <alignment horizontal="center" vertical="center" wrapText="1"/>
    </xf>
    <xf numFmtId="174" fontId="187" fillId="41" borderId="51" xfId="0" applyNumberFormat="1" applyFont="1" applyFill="1" applyBorder="1" applyAlignment="1">
      <alignment horizontal="center" vertical="center" wrapText="1"/>
    </xf>
  </cellXfs>
  <cellStyles count="22355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Comma 5" xfId="22354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21" xfId="22352"/>
    <cellStyle name="Normal 22" xfId="22353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3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G1465"/>
  <sheetViews>
    <sheetView tabSelected="1" zoomScale="90" zoomScaleNormal="90" zoomScaleSheetLayoutView="85" workbookViewId="0">
      <pane ySplit="1" topLeftCell="A2" activePane="bottomLeft" state="frozen"/>
      <selection pane="bottomLeft" activeCell="E97" sqref="E97"/>
    </sheetView>
  </sheetViews>
  <sheetFormatPr defaultColWidth="9.140625" defaultRowHeight="12.75" customHeight="1" x14ac:dyDescent="0.2"/>
  <cols>
    <col min="1" max="1" width="3" style="141" customWidth="1"/>
    <col min="2" max="2" width="50.7109375" style="79" customWidth="1"/>
    <col min="3" max="5" width="11" style="163" customWidth="1"/>
    <col min="6" max="6" width="3.140625" style="198" customWidth="1"/>
    <col min="7" max="7" width="12" style="163" bestFit="1" customWidth="1"/>
    <col min="8" max="9" width="11" style="163" customWidth="1"/>
    <col min="10" max="10" width="3.140625" style="272" customWidth="1"/>
    <col min="11" max="11" width="11" style="163" customWidth="1"/>
    <col min="12" max="12" width="11" style="258" customWidth="1"/>
    <col min="13" max="14" width="11" style="163" hidden="1" customWidth="1"/>
    <col min="15" max="15" width="11" style="279" customWidth="1"/>
    <col min="16" max="16" width="7.7109375" style="282" customWidth="1"/>
    <col min="17" max="17" width="40.7109375" style="79" customWidth="1"/>
    <col min="18" max="18" width="11" style="163" customWidth="1"/>
    <col min="19" max="23" width="11.5703125" style="79" customWidth="1"/>
    <col min="24" max="24" width="12.7109375" style="79" customWidth="1"/>
    <col min="25" max="30" width="11.5703125" style="79" customWidth="1"/>
    <col min="31" max="31" width="10.85546875" style="189" bestFit="1" customWidth="1"/>
    <col min="32" max="32" width="9.140625" style="189" customWidth="1"/>
    <col min="33" max="85" width="9.140625" style="189"/>
    <col min="86" max="16384" width="9.140625" style="79"/>
  </cols>
  <sheetData>
    <row r="1" spans="1:85" ht="21.75" customHeight="1" x14ac:dyDescent="0.25">
      <c r="B1" s="143" t="s">
        <v>774</v>
      </c>
      <c r="C1" s="373" t="s">
        <v>1102</v>
      </c>
      <c r="D1" s="373"/>
      <c r="E1" s="373"/>
      <c r="F1" s="327"/>
      <c r="G1" s="372" t="s">
        <v>962</v>
      </c>
      <c r="H1" s="372"/>
      <c r="I1" s="372"/>
      <c r="J1" s="265"/>
      <c r="K1" s="287" t="s">
        <v>1077</v>
      </c>
      <c r="L1" s="287" t="s">
        <v>1076</v>
      </c>
      <c r="M1" s="288" t="s">
        <v>1095</v>
      </c>
      <c r="N1" s="288" t="s">
        <v>1088</v>
      </c>
      <c r="O1" s="287" t="s">
        <v>1088</v>
      </c>
      <c r="P1" s="283"/>
      <c r="Q1" s="313" t="s">
        <v>990</v>
      </c>
      <c r="R1" s="288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141"/>
    </row>
    <row r="2" spans="1:85" s="80" customFormat="1" ht="38.25" x14ac:dyDescent="0.25">
      <c r="A2" s="144"/>
      <c r="B2" s="306" t="s">
        <v>1101</v>
      </c>
      <c r="C2" s="289" t="s">
        <v>1072</v>
      </c>
      <c r="D2" s="290" t="s">
        <v>1097</v>
      </c>
      <c r="E2" s="331" t="s">
        <v>1088</v>
      </c>
      <c r="F2" s="328"/>
      <c r="G2" s="289" t="s">
        <v>1072</v>
      </c>
      <c r="H2" s="290" t="s">
        <v>1097</v>
      </c>
      <c r="I2" s="266" t="s">
        <v>1099</v>
      </c>
      <c r="J2" s="266"/>
      <c r="K2" s="291" t="s">
        <v>1078</v>
      </c>
      <c r="L2" s="266" t="s">
        <v>1100</v>
      </c>
      <c r="M2" s="266" t="s">
        <v>1094</v>
      </c>
      <c r="N2" s="266" t="s">
        <v>1089</v>
      </c>
      <c r="O2" s="278" t="s">
        <v>1096</v>
      </c>
      <c r="P2" s="284"/>
      <c r="Q2" s="314"/>
      <c r="R2" s="266" t="s">
        <v>1098</v>
      </c>
      <c r="S2" s="315">
        <v>43374</v>
      </c>
      <c r="T2" s="315">
        <v>43405</v>
      </c>
      <c r="U2" s="315">
        <v>43435</v>
      </c>
      <c r="V2" s="315">
        <v>43466</v>
      </c>
      <c r="W2" s="315">
        <v>43497</v>
      </c>
      <c r="X2" s="315">
        <v>43525</v>
      </c>
      <c r="Y2" s="315">
        <v>43556</v>
      </c>
      <c r="Z2" s="346">
        <v>43586</v>
      </c>
      <c r="AA2" s="346">
        <v>43617</v>
      </c>
      <c r="AB2" s="346">
        <v>43647</v>
      </c>
      <c r="AC2" s="346">
        <v>43678</v>
      </c>
      <c r="AD2" s="341">
        <v>43709</v>
      </c>
      <c r="AE2" s="144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</row>
    <row r="3" spans="1:85" ht="12.75" customHeight="1" x14ac:dyDescent="0.2">
      <c r="B3" s="307" t="s">
        <v>1027</v>
      </c>
      <c r="C3" s="292"/>
      <c r="D3" s="292"/>
      <c r="E3" s="292"/>
      <c r="F3" s="253"/>
      <c r="G3" s="292"/>
      <c r="H3" s="292"/>
      <c r="I3" s="292"/>
      <c r="J3" s="267"/>
      <c r="K3" s="292"/>
      <c r="L3" s="292"/>
      <c r="M3" s="292"/>
      <c r="N3" s="292"/>
      <c r="O3" s="292"/>
      <c r="P3" s="283"/>
      <c r="Q3" s="316" t="s">
        <v>1027</v>
      </c>
      <c r="R3" s="292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141"/>
    </row>
    <row r="4" spans="1:85" ht="12.75" customHeight="1" x14ac:dyDescent="0.2">
      <c r="B4" s="141" t="s">
        <v>775</v>
      </c>
      <c r="C4" s="294">
        <f>-'TB (2) -September'!D52-'TB (2) -September'!C53</f>
        <v>39940</v>
      </c>
      <c r="D4" s="295">
        <f>C4-E4</f>
        <v>10797.142857142859</v>
      </c>
      <c r="E4" s="332">
        <f>AD4</f>
        <v>29142.857142857141</v>
      </c>
      <c r="F4" s="329"/>
      <c r="G4" s="294">
        <f>-TB!D53</f>
        <v>377121.08</v>
      </c>
      <c r="H4" s="295">
        <f>+G4-I4</f>
        <v>37473.950000000012</v>
      </c>
      <c r="I4" s="267">
        <f>SUM(S4:AD4)</f>
        <v>339647.13</v>
      </c>
      <c r="J4" s="267"/>
      <c r="K4" s="267">
        <v>344647.25</v>
      </c>
      <c r="L4" s="267">
        <f>O4-K4</f>
        <v>-5000.1199999999953</v>
      </c>
      <c r="M4" s="267">
        <v>135647.13</v>
      </c>
      <c r="N4" s="267">
        <v>204000</v>
      </c>
      <c r="O4" s="293">
        <v>339647.13</v>
      </c>
      <c r="P4" s="283"/>
      <c r="Q4" s="141" t="s">
        <v>775</v>
      </c>
      <c r="R4" s="267">
        <f>O4</f>
        <v>339647.13</v>
      </c>
      <c r="S4" s="318">
        <f>M4/5</f>
        <v>27129.425999999999</v>
      </c>
      <c r="T4" s="318">
        <f>S4</f>
        <v>27129.425999999999</v>
      </c>
      <c r="U4" s="318">
        <f>T4</f>
        <v>27129.425999999999</v>
      </c>
      <c r="V4" s="318">
        <f t="shared" ref="V4:W5" si="0">U4</f>
        <v>27129.425999999999</v>
      </c>
      <c r="W4" s="318">
        <f t="shared" si="0"/>
        <v>27129.425999999999</v>
      </c>
      <c r="X4" s="318">
        <f>N4/7</f>
        <v>29142.857142857141</v>
      </c>
      <c r="Y4" s="318">
        <f t="shared" ref="Y4:AD4" si="1">X4</f>
        <v>29142.857142857141</v>
      </c>
      <c r="Z4" s="318">
        <f t="shared" si="1"/>
        <v>29142.857142857141</v>
      </c>
      <c r="AA4" s="318">
        <f t="shared" si="1"/>
        <v>29142.857142857141</v>
      </c>
      <c r="AB4" s="318">
        <f t="shared" si="1"/>
        <v>29142.857142857141</v>
      </c>
      <c r="AC4" s="318">
        <f t="shared" si="1"/>
        <v>29142.857142857141</v>
      </c>
      <c r="AD4" s="318">
        <f t="shared" si="1"/>
        <v>29142.857142857141</v>
      </c>
      <c r="AE4" s="141"/>
    </row>
    <row r="5" spans="1:85" ht="12.75" customHeight="1" x14ac:dyDescent="0.2">
      <c r="B5" s="141" t="s">
        <v>1056</v>
      </c>
      <c r="C5" s="294">
        <f>-'TB (2) -September'!D48-'TB (2) -September'!C49</f>
        <v>830.9</v>
      </c>
      <c r="D5" s="295">
        <f t="shared" ref="D5" si="2">C5-E5</f>
        <v>-2026.2428571428572</v>
      </c>
      <c r="E5" s="332">
        <f>AD5</f>
        <v>2857.1428571428573</v>
      </c>
      <c r="F5" s="329"/>
      <c r="G5" s="294">
        <f>-TB!D49</f>
        <v>35325.19</v>
      </c>
      <c r="H5" s="295">
        <f>+G5-I5</f>
        <v>19421.950000000004</v>
      </c>
      <c r="I5" s="267">
        <f>SUM(S5:AD5)</f>
        <v>15903.239999999998</v>
      </c>
      <c r="J5" s="267"/>
      <c r="K5" s="267">
        <v>17420.599999999999</v>
      </c>
      <c r="L5" s="267">
        <f>O5-K5</f>
        <v>-1517.3600000000006</v>
      </c>
      <c r="M5" s="267">
        <v>-4096.760000000002</v>
      </c>
      <c r="N5" s="267">
        <v>20000</v>
      </c>
      <c r="O5" s="293">
        <v>15903.239999999998</v>
      </c>
      <c r="P5" s="283"/>
      <c r="Q5" s="141" t="s">
        <v>1056</v>
      </c>
      <c r="R5" s="267">
        <f>O5</f>
        <v>15903.239999999998</v>
      </c>
      <c r="S5" s="318">
        <f>M5/5</f>
        <v>-819.35200000000043</v>
      </c>
      <c r="T5" s="318">
        <f>S5</f>
        <v>-819.35200000000043</v>
      </c>
      <c r="U5" s="318">
        <f>T5</f>
        <v>-819.35200000000043</v>
      </c>
      <c r="V5" s="318">
        <f t="shared" si="0"/>
        <v>-819.35200000000043</v>
      </c>
      <c r="W5" s="318">
        <f t="shared" si="0"/>
        <v>-819.35200000000043</v>
      </c>
      <c r="X5" s="318">
        <f>N5/7</f>
        <v>2857.1428571428573</v>
      </c>
      <c r="Y5" s="318">
        <f t="shared" ref="Y5" si="3">X5</f>
        <v>2857.1428571428573</v>
      </c>
      <c r="Z5" s="318">
        <f t="shared" ref="Z5" si="4">Y5</f>
        <v>2857.1428571428573</v>
      </c>
      <c r="AA5" s="318">
        <f t="shared" ref="AA5" si="5">Z5</f>
        <v>2857.1428571428573</v>
      </c>
      <c r="AB5" s="318">
        <f t="shared" ref="AB5" si="6">AA5</f>
        <v>2857.1428571428573</v>
      </c>
      <c r="AC5" s="318">
        <f t="shared" ref="AC5" si="7">AB5</f>
        <v>2857.1428571428573</v>
      </c>
      <c r="AD5" s="318">
        <f t="shared" ref="AD5" si="8">AC5</f>
        <v>2857.1428571428573</v>
      </c>
      <c r="AE5" s="141"/>
    </row>
    <row r="6" spans="1:85" ht="12.75" customHeight="1" x14ac:dyDescent="0.2">
      <c r="B6" s="307" t="s">
        <v>1029</v>
      </c>
      <c r="C6" s="292">
        <f>SUM(C4:C5)</f>
        <v>40770.9</v>
      </c>
      <c r="D6" s="292">
        <f>C6-E6</f>
        <v>8770.9000000000015</v>
      </c>
      <c r="E6" s="292">
        <f>SUM(E4:E5)</f>
        <v>32000</v>
      </c>
      <c r="F6" s="253"/>
      <c r="G6" s="292">
        <f>SUM(G4:G5)</f>
        <v>412446.27</v>
      </c>
      <c r="H6" s="292">
        <f>+G6-I6</f>
        <v>56895.900000000023</v>
      </c>
      <c r="I6" s="292">
        <f>SUM(I4:I5)</f>
        <v>355550.37</v>
      </c>
      <c r="J6" s="267"/>
      <c r="K6" s="292">
        <f t="shared" ref="K6:O6" si="9">SUM(K4:K5)</f>
        <v>362067.85</v>
      </c>
      <c r="L6" s="292">
        <f t="shared" si="9"/>
        <v>-6517.4799999999959</v>
      </c>
      <c r="M6" s="292">
        <f t="shared" si="9"/>
        <v>131550.37</v>
      </c>
      <c r="N6" s="292">
        <f t="shared" si="9"/>
        <v>224000</v>
      </c>
      <c r="O6" s="292">
        <f t="shared" si="9"/>
        <v>355550.37</v>
      </c>
      <c r="P6" s="283"/>
      <c r="Q6" s="316" t="s">
        <v>1029</v>
      </c>
      <c r="R6" s="292">
        <f t="shared" ref="R6:AD6" si="10">SUM(R4:R5)</f>
        <v>355550.37</v>
      </c>
      <c r="S6" s="319">
        <f t="shared" si="10"/>
        <v>26310.074000000001</v>
      </c>
      <c r="T6" s="319">
        <f t="shared" si="10"/>
        <v>26310.074000000001</v>
      </c>
      <c r="U6" s="319">
        <f t="shared" si="10"/>
        <v>26310.074000000001</v>
      </c>
      <c r="V6" s="319">
        <f t="shared" si="10"/>
        <v>26310.074000000001</v>
      </c>
      <c r="W6" s="319">
        <f t="shared" si="10"/>
        <v>26310.074000000001</v>
      </c>
      <c r="X6" s="319">
        <f t="shared" si="10"/>
        <v>32000</v>
      </c>
      <c r="Y6" s="319">
        <f t="shared" si="10"/>
        <v>32000</v>
      </c>
      <c r="Z6" s="319">
        <f t="shared" si="10"/>
        <v>32000</v>
      </c>
      <c r="AA6" s="319">
        <f t="shared" si="10"/>
        <v>32000</v>
      </c>
      <c r="AB6" s="319">
        <f t="shared" si="10"/>
        <v>32000</v>
      </c>
      <c r="AC6" s="319">
        <f t="shared" si="10"/>
        <v>32000</v>
      </c>
      <c r="AD6" s="319">
        <f t="shared" si="10"/>
        <v>32000</v>
      </c>
      <c r="AE6" s="141"/>
    </row>
    <row r="7" spans="1:85" s="139" customFormat="1" ht="10.5" customHeight="1" x14ac:dyDescent="0.3">
      <c r="A7" s="142"/>
      <c r="B7" s="186"/>
      <c r="C7" s="215"/>
      <c r="D7" s="215"/>
      <c r="E7" s="215"/>
      <c r="F7" s="215"/>
      <c r="G7" s="215"/>
      <c r="H7" s="215"/>
      <c r="I7" s="215"/>
      <c r="J7" s="265"/>
      <c r="K7" s="215"/>
      <c r="L7" s="215"/>
      <c r="M7" s="215"/>
      <c r="N7" s="215"/>
      <c r="O7" s="215"/>
      <c r="P7" s="285"/>
      <c r="Q7" s="186"/>
      <c r="R7" s="215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201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</row>
    <row r="8" spans="1:85" ht="12.75" customHeight="1" x14ac:dyDescent="0.2">
      <c r="B8" s="307" t="s">
        <v>1028</v>
      </c>
      <c r="C8" s="292"/>
      <c r="D8" s="292"/>
      <c r="E8" s="292"/>
      <c r="F8" s="253"/>
      <c r="G8" s="292"/>
      <c r="H8" s="292"/>
      <c r="I8" s="292"/>
      <c r="J8" s="267"/>
      <c r="K8" s="292"/>
      <c r="L8" s="292"/>
      <c r="M8" s="292"/>
      <c r="N8" s="292"/>
      <c r="O8" s="292"/>
      <c r="P8" s="283"/>
      <c r="Q8" s="316" t="s">
        <v>1028</v>
      </c>
      <c r="R8" s="292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141"/>
    </row>
    <row r="9" spans="1:85" ht="12.75" customHeight="1" x14ac:dyDescent="0.2">
      <c r="B9" s="140" t="s">
        <v>1015</v>
      </c>
      <c r="C9" s="296"/>
      <c r="D9" s="295"/>
      <c r="E9" s="267"/>
      <c r="F9" s="253"/>
      <c r="G9" s="296"/>
      <c r="H9" s="295"/>
      <c r="I9" s="297"/>
      <c r="J9" s="297"/>
      <c r="K9" s="297"/>
      <c r="L9" s="297"/>
      <c r="M9" s="297"/>
      <c r="N9" s="297"/>
      <c r="O9" s="298"/>
      <c r="P9" s="283"/>
      <c r="Q9" s="140" t="s">
        <v>1015</v>
      </c>
      <c r="R9" s="297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141"/>
    </row>
    <row r="10" spans="1:85" ht="12.75" customHeight="1" x14ac:dyDescent="0.2">
      <c r="B10" s="141" t="s">
        <v>928</v>
      </c>
      <c r="C10" s="294">
        <f>-'TB (2) -September'!D77-'TB (2) -September'!D78-'TB (2) -September'!D99-'TB (2) -September'!D120-'TB (2) -September'!D66</f>
        <v>-7390.16</v>
      </c>
      <c r="D10" s="295">
        <f t="shared" ref="D10" si="11">C10-E10</f>
        <v>8.982857142857938</v>
      </c>
      <c r="E10" s="267">
        <f>AD10</f>
        <v>-7399.1428571428578</v>
      </c>
      <c r="F10" s="329"/>
      <c r="G10" s="294">
        <f>-TB!D78-TB!D67</f>
        <v>-87437.83</v>
      </c>
      <c r="H10" s="295">
        <f>+G10-I10</f>
        <v>4633.2999999999884</v>
      </c>
      <c r="I10" s="267">
        <f>SUM(S10:AD10)</f>
        <v>-92071.12999999999</v>
      </c>
      <c r="J10" s="267"/>
      <c r="K10" s="267">
        <v>-72155.91</v>
      </c>
      <c r="L10" s="267">
        <f>O10-K10</f>
        <v>-19915.22</v>
      </c>
      <c r="M10" s="267">
        <v>-40277.129999999997</v>
      </c>
      <c r="N10" s="267">
        <v>-40256</v>
      </c>
      <c r="O10" s="293">
        <v>-92071.13</v>
      </c>
      <c r="P10" s="283"/>
      <c r="Q10" s="141" t="s">
        <v>928</v>
      </c>
      <c r="R10" s="267">
        <f>O10</f>
        <v>-92071.13</v>
      </c>
      <c r="S10" s="318">
        <f>M10/5</f>
        <v>-8055.4259999999995</v>
      </c>
      <c r="T10" s="318">
        <f>S10</f>
        <v>-8055.4259999999995</v>
      </c>
      <c r="U10" s="318">
        <f>T10</f>
        <v>-8055.4259999999995</v>
      </c>
      <c r="V10" s="318">
        <f t="shared" ref="V10:W10" si="12">U10</f>
        <v>-8055.4259999999995</v>
      </c>
      <c r="W10" s="318">
        <f t="shared" si="12"/>
        <v>-8055.4259999999995</v>
      </c>
      <c r="X10" s="320">
        <f>(R10-(S10*5))/7</f>
        <v>-7399.1428571428578</v>
      </c>
      <c r="Y10" s="320">
        <f>X10</f>
        <v>-7399.1428571428578</v>
      </c>
      <c r="Z10" s="320">
        <f t="shared" ref="Z10:AD10" si="13">Y10</f>
        <v>-7399.1428571428578</v>
      </c>
      <c r="AA10" s="320">
        <f t="shared" si="13"/>
        <v>-7399.1428571428578</v>
      </c>
      <c r="AB10" s="320">
        <f t="shared" si="13"/>
        <v>-7399.1428571428578</v>
      </c>
      <c r="AC10" s="320">
        <f t="shared" si="13"/>
        <v>-7399.1428571428578</v>
      </c>
      <c r="AD10" s="320">
        <f t="shared" si="13"/>
        <v>-7399.1428571428578</v>
      </c>
      <c r="AE10" s="141"/>
    </row>
    <row r="11" spans="1:85" ht="12.75" customHeight="1" x14ac:dyDescent="0.2">
      <c r="B11" s="141"/>
      <c r="C11" s="294"/>
      <c r="D11" s="295"/>
      <c r="E11" s="267"/>
      <c r="F11" s="329"/>
      <c r="G11" s="294"/>
      <c r="H11" s="295"/>
      <c r="I11" s="267"/>
      <c r="J11" s="267"/>
      <c r="K11" s="267"/>
      <c r="L11" s="267"/>
      <c r="M11" s="267"/>
      <c r="N11" s="267"/>
      <c r="O11" s="293"/>
      <c r="P11" s="283"/>
      <c r="Q11" s="141"/>
      <c r="R11" s="267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141"/>
    </row>
    <row r="12" spans="1:85" ht="12.75" customHeight="1" x14ac:dyDescent="0.2">
      <c r="B12" s="140" t="s">
        <v>1016</v>
      </c>
      <c r="C12" s="294"/>
      <c r="D12" s="295"/>
      <c r="E12" s="267"/>
      <c r="F12" s="329"/>
      <c r="G12" s="296"/>
      <c r="H12" s="295"/>
      <c r="I12" s="267"/>
      <c r="J12" s="297"/>
      <c r="K12" s="297"/>
      <c r="L12" s="297"/>
      <c r="M12" s="297"/>
      <c r="N12" s="297"/>
      <c r="O12" s="298"/>
      <c r="P12" s="283"/>
      <c r="Q12" s="140"/>
      <c r="R12" s="267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141"/>
    </row>
    <row r="13" spans="1:85" ht="12.75" customHeight="1" x14ac:dyDescent="0.2">
      <c r="B13" s="141" t="s">
        <v>784</v>
      </c>
      <c r="C13" s="294">
        <f>-'TB (2) -September'!D73-'TB (2) -September'!D79</f>
        <v>-1084.1500000000001</v>
      </c>
      <c r="D13" s="295">
        <f t="shared" ref="D13:D14" si="14">C13-E13</f>
        <v>582.51666666666665</v>
      </c>
      <c r="E13" s="267">
        <f t="shared" ref="E13:E14" si="15">AD13</f>
        <v>-1666.6666666666667</v>
      </c>
      <c r="F13" s="329"/>
      <c r="G13" s="296">
        <f>-TB!D74-TB!D80</f>
        <v>-1655.53</v>
      </c>
      <c r="H13" s="295">
        <f>+G13-I13</f>
        <v>3344.4700000000003</v>
      </c>
      <c r="I13" s="267">
        <f t="shared" ref="I13:I14" si="16">SUM(S13:AD13)</f>
        <v>-5000</v>
      </c>
      <c r="J13" s="267"/>
      <c r="K13" s="267">
        <v>-10084.41</v>
      </c>
      <c r="L13" s="267">
        <f>O13-K13</f>
        <v>5084.41</v>
      </c>
      <c r="M13" s="267">
        <v>0</v>
      </c>
      <c r="N13" s="267">
        <v>-5000</v>
      </c>
      <c r="O13" s="293">
        <f>M13+N13</f>
        <v>-5000</v>
      </c>
      <c r="P13" s="283"/>
      <c r="Q13" s="141" t="s">
        <v>784</v>
      </c>
      <c r="R13" s="267">
        <f>O13</f>
        <v>-5000</v>
      </c>
      <c r="S13" s="318">
        <f>M13/5</f>
        <v>0</v>
      </c>
      <c r="T13" s="318">
        <f>S13</f>
        <v>0</v>
      </c>
      <c r="U13" s="318">
        <f>T13</f>
        <v>0</v>
      </c>
      <c r="V13" s="318">
        <f t="shared" ref="V13:W14" si="17">U13</f>
        <v>0</v>
      </c>
      <c r="W13" s="318">
        <f t="shared" si="17"/>
        <v>0</v>
      </c>
      <c r="X13" s="320">
        <v>0</v>
      </c>
      <c r="Y13" s="320">
        <f t="shared" ref="Y13:Y14" si="18">X13</f>
        <v>0</v>
      </c>
      <c r="Z13" s="320">
        <v>0</v>
      </c>
      <c r="AA13" s="320">
        <f>Z13</f>
        <v>0</v>
      </c>
      <c r="AB13" s="320">
        <f>R13/3</f>
        <v>-1666.6666666666667</v>
      </c>
      <c r="AC13" s="320">
        <f t="shared" ref="AC13:AC14" si="19">AB13</f>
        <v>-1666.6666666666667</v>
      </c>
      <c r="AD13" s="320">
        <f t="shared" ref="AD13:AD14" si="20">AC13</f>
        <v>-1666.6666666666667</v>
      </c>
      <c r="AE13" s="141"/>
    </row>
    <row r="14" spans="1:85" ht="12.75" customHeight="1" x14ac:dyDescent="0.2">
      <c r="B14" s="141" t="s">
        <v>960</v>
      </c>
      <c r="C14" s="294">
        <f>-'TB (2) -September'!C82</f>
        <v>-7500</v>
      </c>
      <c r="D14" s="295">
        <f t="shared" si="14"/>
        <v>0</v>
      </c>
      <c r="E14" s="267">
        <f t="shared" si="15"/>
        <v>-7500</v>
      </c>
      <c r="F14" s="329"/>
      <c r="G14" s="294">
        <f>-TB!D83</f>
        <v>-86250</v>
      </c>
      <c r="H14" s="295">
        <f>+G14-I14</f>
        <v>0</v>
      </c>
      <c r="I14" s="267">
        <f t="shared" si="16"/>
        <v>-86250</v>
      </c>
      <c r="J14" s="267"/>
      <c r="K14" s="267">
        <v>-75272</v>
      </c>
      <c r="L14" s="267">
        <f>O14-K14</f>
        <v>-10978</v>
      </c>
      <c r="M14" s="267">
        <v>-33750</v>
      </c>
      <c r="N14" s="267">
        <v>-52500</v>
      </c>
      <c r="O14" s="293">
        <f>M14+N14</f>
        <v>-86250</v>
      </c>
      <c r="P14" s="283"/>
      <c r="Q14" s="141" t="s">
        <v>960</v>
      </c>
      <c r="R14" s="267">
        <f>O14</f>
        <v>-86250</v>
      </c>
      <c r="S14" s="318">
        <f>M14/5</f>
        <v>-6750</v>
      </c>
      <c r="T14" s="318">
        <f>S14</f>
        <v>-6750</v>
      </c>
      <c r="U14" s="318">
        <f>T14</f>
        <v>-6750</v>
      </c>
      <c r="V14" s="318">
        <f t="shared" si="17"/>
        <v>-6750</v>
      </c>
      <c r="W14" s="318">
        <f t="shared" si="17"/>
        <v>-6750</v>
      </c>
      <c r="X14" s="320">
        <f>N14/7</f>
        <v>-7500</v>
      </c>
      <c r="Y14" s="320">
        <f t="shared" si="18"/>
        <v>-7500</v>
      </c>
      <c r="Z14" s="320">
        <f t="shared" ref="Z14" si="21">Y14</f>
        <v>-7500</v>
      </c>
      <c r="AA14" s="320">
        <f t="shared" ref="AA14" si="22">Z14</f>
        <v>-7500</v>
      </c>
      <c r="AB14" s="320">
        <f t="shared" ref="AB14" si="23">AA14</f>
        <v>-7500</v>
      </c>
      <c r="AC14" s="320">
        <f t="shared" si="19"/>
        <v>-7500</v>
      </c>
      <c r="AD14" s="320">
        <f t="shared" si="20"/>
        <v>-7500</v>
      </c>
      <c r="AE14" s="141"/>
    </row>
    <row r="15" spans="1:85" ht="12" customHeight="1" x14ac:dyDescent="0.2">
      <c r="B15" s="140"/>
      <c r="C15" s="294"/>
      <c r="D15" s="295"/>
      <c r="E15" s="267"/>
      <c r="F15" s="329"/>
      <c r="G15" s="296"/>
      <c r="H15" s="295"/>
      <c r="I15" s="267"/>
      <c r="J15" s="297"/>
      <c r="K15" s="297"/>
      <c r="L15" s="297"/>
      <c r="M15" s="297"/>
      <c r="N15" s="297"/>
      <c r="O15" s="298"/>
      <c r="P15" s="283"/>
      <c r="Q15" s="140"/>
      <c r="R15" s="267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141"/>
    </row>
    <row r="16" spans="1:85" ht="12.75" customHeight="1" x14ac:dyDescent="0.2">
      <c r="B16" s="140" t="s">
        <v>739</v>
      </c>
      <c r="C16" s="294"/>
      <c r="D16" s="295"/>
      <c r="E16" s="267"/>
      <c r="F16" s="329"/>
      <c r="G16" s="296"/>
      <c r="H16" s="295"/>
      <c r="I16" s="267"/>
      <c r="J16" s="297"/>
      <c r="K16" s="297"/>
      <c r="L16" s="297"/>
      <c r="M16" s="297"/>
      <c r="N16" s="297"/>
      <c r="O16" s="298"/>
      <c r="P16" s="283"/>
      <c r="Q16" s="140"/>
      <c r="R16" s="267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141"/>
    </row>
    <row r="17" spans="1:85" ht="12.75" customHeight="1" x14ac:dyDescent="0.2">
      <c r="B17" s="141" t="s">
        <v>819</v>
      </c>
      <c r="C17" s="294">
        <f>-'TB (2) -September'!D117</f>
        <v>-3468.75</v>
      </c>
      <c r="D17" s="295">
        <f t="shared" ref="D17:D20" si="24">C17-E17</f>
        <v>2570.6785714285716</v>
      </c>
      <c r="E17" s="267">
        <f t="shared" ref="E17:E20" si="25">AD17</f>
        <v>-6039.4285714285716</v>
      </c>
      <c r="F17" s="329"/>
      <c r="G17" s="294">
        <f>-TB!D118</f>
        <v>-73762.5</v>
      </c>
      <c r="H17" s="295">
        <f>+G17-I17</f>
        <v>-530.25</v>
      </c>
      <c r="I17" s="267">
        <f t="shared" ref="I17:I20" si="26">SUM(S17:AD17)</f>
        <v>-73232.25</v>
      </c>
      <c r="J17" s="267"/>
      <c r="K17" s="267">
        <v>-76557.239999999991</v>
      </c>
      <c r="L17" s="267">
        <f>O17-K17</f>
        <v>3324.9899999999907</v>
      </c>
      <c r="M17" s="267">
        <v>-30956.25</v>
      </c>
      <c r="N17" s="267">
        <v>-42276</v>
      </c>
      <c r="O17" s="293">
        <v>-73232.25</v>
      </c>
      <c r="P17" s="283"/>
      <c r="Q17" s="141" t="s">
        <v>819</v>
      </c>
      <c r="R17" s="267">
        <f>O17</f>
        <v>-73232.25</v>
      </c>
      <c r="S17" s="318">
        <f>M17/5</f>
        <v>-6191.25</v>
      </c>
      <c r="T17" s="318">
        <f t="shared" ref="T17:U20" si="27">S17</f>
        <v>-6191.25</v>
      </c>
      <c r="U17" s="318">
        <f t="shared" si="27"/>
        <v>-6191.25</v>
      </c>
      <c r="V17" s="318">
        <f t="shared" ref="V17:W20" si="28">U17</f>
        <v>-6191.25</v>
      </c>
      <c r="W17" s="318">
        <f t="shared" si="28"/>
        <v>-6191.25</v>
      </c>
      <c r="X17" s="320">
        <f>N17/7</f>
        <v>-6039.4285714285716</v>
      </c>
      <c r="Y17" s="320">
        <f t="shared" ref="Y17:Y20" si="29">X17</f>
        <v>-6039.4285714285716</v>
      </c>
      <c r="Z17" s="320">
        <f t="shared" ref="Z17:Z20" si="30">Y17</f>
        <v>-6039.4285714285716</v>
      </c>
      <c r="AA17" s="320">
        <f t="shared" ref="AA17:AA20" si="31">Z17</f>
        <v>-6039.4285714285716</v>
      </c>
      <c r="AB17" s="320">
        <f t="shared" ref="AB17:AB19" si="32">AA17</f>
        <v>-6039.4285714285716</v>
      </c>
      <c r="AC17" s="320">
        <f t="shared" ref="AC17:AC19" si="33">AB17</f>
        <v>-6039.4285714285716</v>
      </c>
      <c r="AD17" s="320">
        <f t="shared" ref="AD17:AD19" si="34">AC17</f>
        <v>-6039.4285714285716</v>
      </c>
      <c r="AE17" s="141"/>
    </row>
    <row r="18" spans="1:85" ht="12.75" customHeight="1" x14ac:dyDescent="0.2">
      <c r="B18" s="141" t="s">
        <v>820</v>
      </c>
      <c r="C18" s="294">
        <f>-'TB (2) -September'!D118</f>
        <v>-118.34</v>
      </c>
      <c r="D18" s="295">
        <f t="shared" si="24"/>
        <v>548.51714285714286</v>
      </c>
      <c r="E18" s="267">
        <f t="shared" si="25"/>
        <v>-666.85714285714289</v>
      </c>
      <c r="F18" s="329"/>
      <c r="G18" s="294">
        <f>-TB!D119</f>
        <v>-2231.08</v>
      </c>
      <c r="H18" s="295">
        <f>+G18-I18</f>
        <v>2944.9800000000014</v>
      </c>
      <c r="I18" s="267">
        <f t="shared" si="26"/>
        <v>-5176.0600000000013</v>
      </c>
      <c r="J18" s="267"/>
      <c r="K18" s="267">
        <v>-13806.880000000001</v>
      </c>
      <c r="L18" s="267">
        <f>O18-K18</f>
        <v>8630.82</v>
      </c>
      <c r="M18" s="267">
        <v>-508.06</v>
      </c>
      <c r="N18" s="267">
        <v>-4668</v>
      </c>
      <c r="O18" s="293">
        <v>-5176.0600000000004</v>
      </c>
      <c r="P18" s="283"/>
      <c r="Q18" s="141" t="s">
        <v>820</v>
      </c>
      <c r="R18" s="267">
        <f>O18</f>
        <v>-5176.0600000000004</v>
      </c>
      <c r="S18" s="318">
        <f>M18/5</f>
        <v>-101.61199999999999</v>
      </c>
      <c r="T18" s="318">
        <f t="shared" si="27"/>
        <v>-101.61199999999999</v>
      </c>
      <c r="U18" s="318">
        <f t="shared" si="27"/>
        <v>-101.61199999999999</v>
      </c>
      <c r="V18" s="318">
        <f t="shared" si="28"/>
        <v>-101.61199999999999</v>
      </c>
      <c r="W18" s="318">
        <f t="shared" si="28"/>
        <v>-101.61199999999999</v>
      </c>
      <c r="X18" s="320">
        <f>N18/7</f>
        <v>-666.85714285714289</v>
      </c>
      <c r="Y18" s="320">
        <f t="shared" si="29"/>
        <v>-666.85714285714289</v>
      </c>
      <c r="Z18" s="320">
        <f t="shared" si="30"/>
        <v>-666.85714285714289</v>
      </c>
      <c r="AA18" s="320">
        <f t="shared" si="31"/>
        <v>-666.85714285714289</v>
      </c>
      <c r="AB18" s="320">
        <f t="shared" si="32"/>
        <v>-666.85714285714289</v>
      </c>
      <c r="AC18" s="320">
        <f t="shared" si="33"/>
        <v>-666.85714285714289</v>
      </c>
      <c r="AD18" s="320">
        <f t="shared" si="34"/>
        <v>-666.85714285714289</v>
      </c>
      <c r="AE18" s="141"/>
    </row>
    <row r="19" spans="1:85" ht="12.75" customHeight="1" x14ac:dyDescent="0.2">
      <c r="B19" s="141" t="s">
        <v>776</v>
      </c>
      <c r="C19" s="294">
        <f>-'TB (2) -September'!D114</f>
        <v>-1319.17</v>
      </c>
      <c r="D19" s="295">
        <f t="shared" si="24"/>
        <v>402.54428571428571</v>
      </c>
      <c r="E19" s="267">
        <f t="shared" si="25"/>
        <v>-1721.7142857142858</v>
      </c>
      <c r="F19" s="329"/>
      <c r="G19" s="294">
        <f>-TB!D115</f>
        <v>-16181.42</v>
      </c>
      <c r="H19" s="295">
        <f>+G19-I19</f>
        <v>3963.6500000000033</v>
      </c>
      <c r="I19" s="267">
        <f t="shared" si="26"/>
        <v>-20145.070000000003</v>
      </c>
      <c r="J19" s="267"/>
      <c r="K19" s="267">
        <v>-23899.82</v>
      </c>
      <c r="L19" s="267">
        <f>O19-K19</f>
        <v>3754.75</v>
      </c>
      <c r="M19" s="267">
        <v>-8093.07</v>
      </c>
      <c r="N19" s="267">
        <v>-12052</v>
      </c>
      <c r="O19" s="293">
        <v>-20145.07</v>
      </c>
      <c r="P19" s="283"/>
      <c r="Q19" s="141" t="s">
        <v>776</v>
      </c>
      <c r="R19" s="267">
        <f>O19</f>
        <v>-20145.07</v>
      </c>
      <c r="S19" s="318">
        <f>M19/5</f>
        <v>-1618.614</v>
      </c>
      <c r="T19" s="318">
        <f t="shared" si="27"/>
        <v>-1618.614</v>
      </c>
      <c r="U19" s="318">
        <f t="shared" si="27"/>
        <v>-1618.614</v>
      </c>
      <c r="V19" s="318">
        <f t="shared" si="28"/>
        <v>-1618.614</v>
      </c>
      <c r="W19" s="318">
        <f t="shared" si="28"/>
        <v>-1618.614</v>
      </c>
      <c r="X19" s="320">
        <f>N19/7</f>
        <v>-1721.7142857142858</v>
      </c>
      <c r="Y19" s="320">
        <f t="shared" si="29"/>
        <v>-1721.7142857142858</v>
      </c>
      <c r="Z19" s="320">
        <f t="shared" si="30"/>
        <v>-1721.7142857142858</v>
      </c>
      <c r="AA19" s="320">
        <f t="shared" si="31"/>
        <v>-1721.7142857142858</v>
      </c>
      <c r="AB19" s="320">
        <f t="shared" si="32"/>
        <v>-1721.7142857142858</v>
      </c>
      <c r="AC19" s="320">
        <f t="shared" si="33"/>
        <v>-1721.7142857142858</v>
      </c>
      <c r="AD19" s="320">
        <f t="shared" si="34"/>
        <v>-1721.7142857142858</v>
      </c>
      <c r="AE19" s="141"/>
    </row>
    <row r="20" spans="1:85" ht="12.75" customHeight="1" x14ac:dyDescent="0.2">
      <c r="B20" s="141" t="s">
        <v>1024</v>
      </c>
      <c r="C20" s="294">
        <v>0</v>
      </c>
      <c r="D20" s="295">
        <f t="shared" si="24"/>
        <v>0</v>
      </c>
      <c r="E20" s="267">
        <f t="shared" si="25"/>
        <v>0</v>
      </c>
      <c r="F20" s="329"/>
      <c r="G20" s="294">
        <f>I20</f>
        <v>-4420.32</v>
      </c>
      <c r="H20" s="295">
        <f>+G20-I20</f>
        <v>0</v>
      </c>
      <c r="I20" s="267">
        <f t="shared" si="26"/>
        <v>-4420.32</v>
      </c>
      <c r="J20" s="267"/>
      <c r="K20" s="267">
        <v>-22910.34</v>
      </c>
      <c r="L20" s="267">
        <f>O20-K20</f>
        <v>18490.2</v>
      </c>
      <c r="M20" s="267">
        <v>-2210.14</v>
      </c>
      <c r="N20" s="267">
        <v>-2210</v>
      </c>
      <c r="O20" s="293">
        <v>-4420.1399999999994</v>
      </c>
      <c r="P20" s="283"/>
      <c r="Q20" s="141" t="s">
        <v>1024</v>
      </c>
      <c r="R20" s="267">
        <f>O20</f>
        <v>-4420.1399999999994</v>
      </c>
      <c r="S20" s="318"/>
      <c r="T20" s="318">
        <v>-552.54</v>
      </c>
      <c r="U20" s="318">
        <f t="shared" si="27"/>
        <v>-552.54</v>
      </c>
      <c r="V20" s="318">
        <f t="shared" si="28"/>
        <v>-552.54</v>
      </c>
      <c r="W20" s="318">
        <f t="shared" si="28"/>
        <v>-552.54</v>
      </c>
      <c r="X20" s="320">
        <f>T20</f>
        <v>-552.54</v>
      </c>
      <c r="Y20" s="320">
        <f t="shared" si="29"/>
        <v>-552.54</v>
      </c>
      <c r="Z20" s="320">
        <f t="shared" si="30"/>
        <v>-552.54</v>
      </c>
      <c r="AA20" s="320">
        <f t="shared" si="31"/>
        <v>-552.54</v>
      </c>
      <c r="AB20" s="320"/>
      <c r="AC20" s="320"/>
      <c r="AD20" s="320"/>
      <c r="AE20" s="141"/>
    </row>
    <row r="21" spans="1:85" ht="12.75" customHeight="1" x14ac:dyDescent="0.2">
      <c r="B21" s="307" t="s">
        <v>1030</v>
      </c>
      <c r="C21" s="292">
        <f>SUM(C9:C20)</f>
        <v>-20880.57</v>
      </c>
      <c r="D21" s="292">
        <f>C21-E21</f>
        <v>4113.2395238095269</v>
      </c>
      <c r="E21" s="292">
        <f>SUM(E9:E20)</f>
        <v>-24993.809523809527</v>
      </c>
      <c r="F21" s="253"/>
      <c r="G21" s="292">
        <f>SUM(G9:G20)</f>
        <v>-271938.68</v>
      </c>
      <c r="H21" s="292">
        <f>+G21-I21</f>
        <v>14356.150000000023</v>
      </c>
      <c r="I21" s="292">
        <f>SUM(I9:I20)</f>
        <v>-286294.83</v>
      </c>
      <c r="J21" s="267"/>
      <c r="K21" s="292">
        <f t="shared" ref="K21:O21" si="35">SUM(K9:K20)</f>
        <v>-294686.60000000003</v>
      </c>
      <c r="L21" s="292">
        <f t="shared" si="35"/>
        <v>8391.9499999999898</v>
      </c>
      <c r="M21" s="292">
        <f t="shared" si="35"/>
        <v>-115794.65000000001</v>
      </c>
      <c r="N21" s="292">
        <f t="shared" si="35"/>
        <v>-158962</v>
      </c>
      <c r="O21" s="292">
        <f t="shared" si="35"/>
        <v>-286294.65000000002</v>
      </c>
      <c r="P21" s="283"/>
      <c r="Q21" s="316" t="s">
        <v>1030</v>
      </c>
      <c r="R21" s="292">
        <f t="shared" ref="R21:AD21" si="36">SUM(R10:R20)</f>
        <v>-286294.65000000002</v>
      </c>
      <c r="S21" s="321">
        <f t="shared" si="36"/>
        <v>-22716.902000000002</v>
      </c>
      <c r="T21" s="321">
        <f t="shared" si="36"/>
        <v>-23269.442000000003</v>
      </c>
      <c r="U21" s="321">
        <f t="shared" si="36"/>
        <v>-23269.442000000003</v>
      </c>
      <c r="V21" s="321">
        <f t="shared" si="36"/>
        <v>-23269.442000000003</v>
      </c>
      <c r="W21" s="321">
        <f t="shared" si="36"/>
        <v>-23269.442000000003</v>
      </c>
      <c r="X21" s="321">
        <f t="shared" si="36"/>
        <v>-23879.68285714286</v>
      </c>
      <c r="Y21" s="321">
        <f t="shared" si="36"/>
        <v>-23879.68285714286</v>
      </c>
      <c r="Z21" s="321">
        <f t="shared" si="36"/>
        <v>-23879.68285714286</v>
      </c>
      <c r="AA21" s="321">
        <f t="shared" si="36"/>
        <v>-23879.68285714286</v>
      </c>
      <c r="AB21" s="321">
        <f t="shared" si="36"/>
        <v>-24993.809523809527</v>
      </c>
      <c r="AC21" s="321">
        <f t="shared" si="36"/>
        <v>-24993.809523809527</v>
      </c>
      <c r="AD21" s="321">
        <f t="shared" si="36"/>
        <v>-24993.809523809527</v>
      </c>
      <c r="AE21" s="141"/>
    </row>
    <row r="22" spans="1:85" s="139" customFormat="1" ht="10.5" customHeight="1" x14ac:dyDescent="0.3">
      <c r="A22" s="142"/>
      <c r="B22" s="186"/>
      <c r="C22" s="215"/>
      <c r="D22" s="215"/>
      <c r="E22" s="215"/>
      <c r="F22" s="215"/>
      <c r="G22" s="215"/>
      <c r="H22" s="215"/>
      <c r="I22" s="215"/>
      <c r="J22" s="265"/>
      <c r="K22" s="215"/>
      <c r="L22" s="215"/>
      <c r="M22" s="215"/>
      <c r="N22" s="215"/>
      <c r="O22" s="277"/>
      <c r="P22" s="285"/>
      <c r="Q22" s="186"/>
      <c r="R22" s="215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201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</row>
    <row r="23" spans="1:85" ht="12.75" customHeight="1" x14ac:dyDescent="0.2">
      <c r="B23" s="308" t="s">
        <v>1031</v>
      </c>
      <c r="C23" s="299">
        <f>C6+C21</f>
        <v>19890.330000000002</v>
      </c>
      <c r="D23" s="299">
        <f>C23-E23</f>
        <v>12884.139523809528</v>
      </c>
      <c r="E23" s="299">
        <f>E6+E21</f>
        <v>7006.1904761904734</v>
      </c>
      <c r="F23" s="215"/>
      <c r="G23" s="299">
        <f>G6+G21</f>
        <v>140507.59000000003</v>
      </c>
      <c r="H23" s="299">
        <f>+G23-I23</f>
        <v>71252.050000000047</v>
      </c>
      <c r="I23" s="299">
        <f>I6+I21</f>
        <v>69255.539999999979</v>
      </c>
      <c r="J23" s="265"/>
      <c r="K23" s="299">
        <f t="shared" ref="K23:O23" si="37">K6+K21</f>
        <v>67381.249999999942</v>
      </c>
      <c r="L23" s="299">
        <f t="shared" si="37"/>
        <v>1874.4699999999939</v>
      </c>
      <c r="M23" s="299">
        <f t="shared" si="37"/>
        <v>15755.719999999987</v>
      </c>
      <c r="N23" s="299">
        <f t="shared" si="37"/>
        <v>65038</v>
      </c>
      <c r="O23" s="299">
        <f t="shared" si="37"/>
        <v>69255.719999999972</v>
      </c>
      <c r="P23" s="283"/>
      <c r="Q23" s="322" t="s">
        <v>1031</v>
      </c>
      <c r="R23" s="299">
        <f>R6+R21</f>
        <v>69255.719999999972</v>
      </c>
      <c r="S23" s="322">
        <f t="shared" ref="S23:AD23" si="38">+S6+S21</f>
        <v>3593.1719999999987</v>
      </c>
      <c r="T23" s="322">
        <f t="shared" si="38"/>
        <v>3040.6319999999978</v>
      </c>
      <c r="U23" s="322">
        <f t="shared" si="38"/>
        <v>3040.6319999999978</v>
      </c>
      <c r="V23" s="322">
        <f t="shared" si="38"/>
        <v>3040.6319999999978</v>
      </c>
      <c r="W23" s="322">
        <f t="shared" si="38"/>
        <v>3040.6319999999978</v>
      </c>
      <c r="X23" s="322">
        <f t="shared" si="38"/>
        <v>8120.3171428571404</v>
      </c>
      <c r="Y23" s="322">
        <f t="shared" si="38"/>
        <v>8120.3171428571404</v>
      </c>
      <c r="Z23" s="322">
        <f t="shared" si="38"/>
        <v>8120.3171428571404</v>
      </c>
      <c r="AA23" s="322">
        <f t="shared" si="38"/>
        <v>8120.3171428571404</v>
      </c>
      <c r="AB23" s="322">
        <f t="shared" si="38"/>
        <v>7006.1904761904734</v>
      </c>
      <c r="AC23" s="322">
        <f t="shared" si="38"/>
        <v>7006.1904761904734</v>
      </c>
      <c r="AD23" s="322">
        <f t="shared" si="38"/>
        <v>7006.1904761904734</v>
      </c>
      <c r="AE23" s="141"/>
    </row>
    <row r="24" spans="1:85" s="139" customFormat="1" ht="10.5" customHeight="1" x14ac:dyDescent="0.3">
      <c r="A24" s="142"/>
      <c r="B24" s="186"/>
      <c r="C24" s="215"/>
      <c r="D24" s="215"/>
      <c r="E24" s="215"/>
      <c r="F24" s="215"/>
      <c r="G24" s="215"/>
      <c r="H24" s="215"/>
      <c r="I24" s="215"/>
      <c r="J24" s="265"/>
      <c r="K24" s="215"/>
      <c r="L24" s="215"/>
      <c r="M24" s="215"/>
      <c r="N24" s="215"/>
      <c r="O24" s="277"/>
      <c r="P24" s="285"/>
      <c r="Q24" s="186"/>
      <c r="R24" s="215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201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</row>
    <row r="25" spans="1:85" ht="12.75" customHeight="1" x14ac:dyDescent="0.2">
      <c r="B25" s="307" t="s">
        <v>1081</v>
      </c>
      <c r="C25" s="292"/>
      <c r="D25" s="292"/>
      <c r="E25" s="292"/>
      <c r="F25" s="253"/>
      <c r="G25" s="292"/>
      <c r="H25" s="292"/>
      <c r="I25" s="292"/>
      <c r="J25" s="267"/>
      <c r="K25" s="292"/>
      <c r="L25" s="292"/>
      <c r="M25" s="292"/>
      <c r="N25" s="292"/>
      <c r="O25" s="292"/>
      <c r="P25" s="283"/>
      <c r="Q25" s="307" t="s">
        <v>1027</v>
      </c>
      <c r="R25" s="292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141"/>
    </row>
    <row r="26" spans="1:85" ht="12.75" customHeight="1" x14ac:dyDescent="0.2">
      <c r="B26" s="141" t="s">
        <v>1091</v>
      </c>
      <c r="C26" s="294">
        <f>-'TB (2) -September'!C61</f>
        <v>0</v>
      </c>
      <c r="D26" s="295">
        <f t="shared" ref="D26:D27" si="39">C26-E26</f>
        <v>-1500</v>
      </c>
      <c r="E26" s="332">
        <f t="shared" ref="E26:E27" si="40">AD26</f>
        <v>1500</v>
      </c>
      <c r="F26" s="329"/>
      <c r="G26" s="294">
        <f>-TB!C62</f>
        <v>55074.74</v>
      </c>
      <c r="H26" s="295">
        <f>+G26-I26</f>
        <v>5074.739999999998</v>
      </c>
      <c r="I26" s="267">
        <f>SUM(S26:AD26)</f>
        <v>50000</v>
      </c>
      <c r="J26" s="267"/>
      <c r="K26" s="267"/>
      <c r="L26" s="267">
        <f>O26-K26</f>
        <v>50000</v>
      </c>
      <c r="M26" s="267">
        <v>15036.3</v>
      </c>
      <c r="N26" s="267">
        <f>O26-M26</f>
        <v>34963.699999999997</v>
      </c>
      <c r="O26" s="293">
        <v>50000</v>
      </c>
      <c r="P26" s="283"/>
      <c r="Q26" s="141" t="s">
        <v>1081</v>
      </c>
      <c r="R26" s="267">
        <f>O26</f>
        <v>50000</v>
      </c>
      <c r="S26" s="318"/>
      <c r="T26" s="318"/>
      <c r="U26" s="318"/>
      <c r="V26" s="318"/>
      <c r="W26" s="318">
        <v>15036.3</v>
      </c>
      <c r="X26" s="320"/>
      <c r="Y26" s="318">
        <v>23218.91</v>
      </c>
      <c r="AB26" s="320">
        <f>R26-W26-Y26-AD26</f>
        <v>10244.789999999997</v>
      </c>
      <c r="AC26" s="320"/>
      <c r="AD26" s="320">
        <f>0.03*R26</f>
        <v>1500</v>
      </c>
      <c r="AE26" s="141"/>
    </row>
    <row r="27" spans="1:85" ht="12.75" customHeight="1" x14ac:dyDescent="0.2">
      <c r="B27" s="141" t="s">
        <v>1092</v>
      </c>
      <c r="C27" s="294">
        <f>-'TB (2) -September'!C112</f>
        <v>0</v>
      </c>
      <c r="D27" s="295">
        <f t="shared" si="39"/>
        <v>0</v>
      </c>
      <c r="E27" s="332">
        <f t="shared" si="40"/>
        <v>0</v>
      </c>
      <c r="F27" s="329"/>
      <c r="G27" s="294">
        <f>-TB!C113</f>
        <v>-50915.06</v>
      </c>
      <c r="H27" s="295">
        <f>+G27-I27</f>
        <v>-5046.0600000000049</v>
      </c>
      <c r="I27" s="267">
        <f>SUM(S27:AD27)</f>
        <v>-45868.999999999993</v>
      </c>
      <c r="J27" s="267"/>
      <c r="K27" s="267"/>
      <c r="L27" s="267">
        <f>O27-K27</f>
        <v>-45869</v>
      </c>
      <c r="M27" s="267">
        <v>-13981.16</v>
      </c>
      <c r="N27" s="267">
        <f>O27-M27</f>
        <v>-31887.84</v>
      </c>
      <c r="O27" s="293">
        <v>-45869</v>
      </c>
      <c r="P27" s="283"/>
      <c r="Q27" s="141"/>
      <c r="R27" s="267">
        <f>O27</f>
        <v>-45869</v>
      </c>
      <c r="S27" s="318"/>
      <c r="T27" s="318"/>
      <c r="U27" s="318"/>
      <c r="V27" s="318"/>
      <c r="W27" s="318">
        <v>-12931.16</v>
      </c>
      <c r="X27" s="320">
        <v>-9695.43</v>
      </c>
      <c r="Y27" s="320">
        <v>-6703</v>
      </c>
      <c r="Z27" s="320">
        <v>-11340</v>
      </c>
      <c r="AA27" s="320">
        <f>C27</f>
        <v>0</v>
      </c>
      <c r="AB27" s="320">
        <f>R27-W27-X27-Y27-Z27-AA27</f>
        <v>-5199.4099999999962</v>
      </c>
      <c r="AC27" s="320"/>
      <c r="AD27" s="320"/>
      <c r="AE27" s="141"/>
    </row>
    <row r="28" spans="1:85" ht="12.75" customHeight="1" x14ac:dyDescent="0.2">
      <c r="B28" s="308" t="s">
        <v>1093</v>
      </c>
      <c r="C28" s="299">
        <f>SUM(C26:C27)</f>
        <v>0</v>
      </c>
      <c r="D28" s="299">
        <f>C28-E28</f>
        <v>-1500</v>
      </c>
      <c r="E28" s="299">
        <f>SUM(E26:E27)</f>
        <v>1500</v>
      </c>
      <c r="F28" s="215"/>
      <c r="G28" s="299">
        <f>SUM(G26:G27)</f>
        <v>4159.68</v>
      </c>
      <c r="H28" s="299">
        <f>+G28-I28</f>
        <v>28.679999999993015</v>
      </c>
      <c r="I28" s="299">
        <f>SUM(I26:I27)</f>
        <v>4131.0000000000073</v>
      </c>
      <c r="J28" s="265"/>
      <c r="K28" s="299">
        <v>0</v>
      </c>
      <c r="L28" s="299">
        <f>O28-K28</f>
        <v>4131</v>
      </c>
      <c r="M28" s="299">
        <f>SUM(M26:M27)</f>
        <v>1055.1399999999994</v>
      </c>
      <c r="N28" s="299">
        <f>SUM(N26:N27)</f>
        <v>3075.8599999999969</v>
      </c>
      <c r="O28" s="299">
        <f>SUM(O26:O27)</f>
        <v>4131</v>
      </c>
      <c r="P28" s="283"/>
      <c r="Q28" s="322" t="s">
        <v>1029</v>
      </c>
      <c r="R28" s="299">
        <f>SUM(R26:R27)</f>
        <v>4131</v>
      </c>
      <c r="S28" s="322">
        <f>SUM(S26:S27)</f>
        <v>0</v>
      </c>
      <c r="T28" s="322">
        <f t="shared" ref="T28:AD28" si="41">SUM(T26:T27)</f>
        <v>0</v>
      </c>
      <c r="U28" s="322">
        <f t="shared" si="41"/>
        <v>0</v>
      </c>
      <c r="V28" s="322">
        <f t="shared" si="41"/>
        <v>0</v>
      </c>
      <c r="W28" s="322">
        <f t="shared" si="41"/>
        <v>2105.1399999999994</v>
      </c>
      <c r="X28" s="322">
        <f t="shared" si="41"/>
        <v>-9695.43</v>
      </c>
      <c r="Y28" s="322">
        <f t="shared" si="41"/>
        <v>16515.91</v>
      </c>
      <c r="Z28" s="322">
        <f t="shared" si="41"/>
        <v>-11340</v>
      </c>
      <c r="AA28" s="322">
        <f>SUM(AA26:AA27)</f>
        <v>0</v>
      </c>
      <c r="AB28" s="322">
        <f>SUM(AB26:AB27)</f>
        <v>5045.380000000001</v>
      </c>
      <c r="AC28" s="322">
        <f t="shared" si="41"/>
        <v>0</v>
      </c>
      <c r="AD28" s="322">
        <f t="shared" si="41"/>
        <v>1500</v>
      </c>
      <c r="AE28" s="141"/>
    </row>
    <row r="29" spans="1:85" s="139" customFormat="1" ht="10.5" customHeight="1" x14ac:dyDescent="0.3">
      <c r="A29" s="142"/>
      <c r="B29" s="186"/>
      <c r="C29" s="215"/>
      <c r="D29" s="215"/>
      <c r="E29" s="215"/>
      <c r="F29" s="215"/>
      <c r="G29" s="215"/>
      <c r="H29" s="215"/>
      <c r="I29" s="215"/>
      <c r="J29" s="265"/>
      <c r="K29" s="215"/>
      <c r="L29" s="215"/>
      <c r="M29" s="215"/>
      <c r="N29" s="215"/>
      <c r="O29" s="277"/>
      <c r="P29" s="285"/>
      <c r="Q29" s="186"/>
      <c r="R29" s="215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201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</row>
    <row r="30" spans="1:85" s="139" customFormat="1" ht="21.75" customHeight="1" x14ac:dyDescent="0.3">
      <c r="A30" s="142"/>
      <c r="B30" s="309" t="s">
        <v>1034</v>
      </c>
      <c r="C30" s="300"/>
      <c r="D30" s="300"/>
      <c r="E30" s="300"/>
      <c r="F30" s="253"/>
      <c r="G30" s="300"/>
      <c r="H30" s="300"/>
      <c r="I30" s="300"/>
      <c r="J30" s="267"/>
      <c r="K30" s="300"/>
      <c r="L30" s="300"/>
      <c r="M30" s="300"/>
      <c r="N30" s="300"/>
      <c r="O30" s="300"/>
      <c r="P30" s="285"/>
      <c r="Q30" s="307" t="s">
        <v>1034</v>
      </c>
      <c r="R30" s="300"/>
      <c r="S30" s="323"/>
      <c r="T30" s="323"/>
      <c r="U30" s="323"/>
      <c r="V30" s="323"/>
      <c r="W30" s="323"/>
      <c r="X30" s="323"/>
      <c r="Y30" s="323"/>
      <c r="Z30" s="309"/>
      <c r="AA30" s="323"/>
      <c r="AB30" s="323"/>
      <c r="AC30" s="323"/>
      <c r="AD30" s="323"/>
      <c r="AE30" s="14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</row>
    <row r="31" spans="1:85" ht="12.75" customHeight="1" x14ac:dyDescent="0.2">
      <c r="B31" s="307" t="s">
        <v>1006</v>
      </c>
      <c r="C31" s="292"/>
      <c r="D31" s="292"/>
      <c r="E31" s="292"/>
      <c r="F31" s="253"/>
      <c r="G31" s="292"/>
      <c r="H31" s="292"/>
      <c r="I31" s="292"/>
      <c r="J31" s="267"/>
      <c r="K31" s="292"/>
      <c r="L31" s="292"/>
      <c r="M31" s="292"/>
      <c r="N31" s="292"/>
      <c r="O31" s="292"/>
      <c r="P31" s="283"/>
      <c r="Q31" s="141" t="s">
        <v>1006</v>
      </c>
      <c r="R31" s="292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141"/>
    </row>
    <row r="32" spans="1:85" ht="12.75" customHeight="1" x14ac:dyDescent="0.2">
      <c r="B32" s="188" t="s">
        <v>782</v>
      </c>
      <c r="C32" s="294">
        <f>-'TB (2) -September'!C42</f>
        <v>0</v>
      </c>
      <c r="D32" s="295">
        <v>0</v>
      </c>
      <c r="E32" s="332">
        <f t="shared" ref="E32:E36" si="42">AD32</f>
        <v>0</v>
      </c>
      <c r="F32" s="329"/>
      <c r="G32" s="294">
        <f>-TB!C43</f>
        <v>2329.7199999999998</v>
      </c>
      <c r="H32" s="295">
        <v>0</v>
      </c>
      <c r="I32" s="267">
        <f t="shared" ref="I32:I36" si="43">SUM(S32:AD32)</f>
        <v>1164.8599999999999</v>
      </c>
      <c r="J32" s="267"/>
      <c r="K32" s="267">
        <v>3546</v>
      </c>
      <c r="L32" s="267">
        <f>O32-K32</f>
        <v>-2381.1400000000003</v>
      </c>
      <c r="M32" s="267">
        <v>1164.8599999999999</v>
      </c>
      <c r="N32" s="267">
        <v>0</v>
      </c>
      <c r="O32" s="293">
        <f>M32+N32</f>
        <v>1164.8599999999999</v>
      </c>
      <c r="P32" s="283"/>
      <c r="Q32" s="188" t="s">
        <v>782</v>
      </c>
      <c r="R32" s="267">
        <f>O32</f>
        <v>1164.8599999999999</v>
      </c>
      <c r="S32" s="318">
        <v>388.28666666666663</v>
      </c>
      <c r="T32" s="318">
        <v>388.28666666666663</v>
      </c>
      <c r="U32" s="318">
        <v>388.28666666666663</v>
      </c>
      <c r="V32" s="318">
        <v>388.28666666666663</v>
      </c>
      <c r="W32" s="318">
        <v>388.28666666666663</v>
      </c>
      <c r="X32" s="320">
        <v>388.28666666666663</v>
      </c>
      <c r="Y32" s="320">
        <v>0</v>
      </c>
      <c r="Z32" s="320">
        <f>R32-S32-T32-U32-V32-W32-X32</f>
        <v>-1164.8599999999999</v>
      </c>
      <c r="AA32" s="320">
        <v>0</v>
      </c>
      <c r="AB32" s="320">
        <v>0</v>
      </c>
      <c r="AC32" s="320">
        <v>0</v>
      </c>
      <c r="AD32" s="320">
        <v>0</v>
      </c>
      <c r="AE32" s="342"/>
    </row>
    <row r="33" spans="1:85" ht="12.75" customHeight="1" x14ac:dyDescent="0.2">
      <c r="B33" s="188" t="s">
        <v>929</v>
      </c>
      <c r="C33" s="294">
        <f>+C34+C35</f>
        <v>7823.73</v>
      </c>
      <c r="D33" s="295">
        <v>0</v>
      </c>
      <c r="E33" s="332">
        <f t="shared" si="42"/>
        <v>6429.2060000000029</v>
      </c>
      <c r="F33" s="329"/>
      <c r="G33" s="294">
        <f>+G34+G35</f>
        <v>123475.03</v>
      </c>
      <c r="H33" s="295">
        <v>0</v>
      </c>
      <c r="I33" s="267">
        <f t="shared" si="43"/>
        <v>121914.22000000002</v>
      </c>
      <c r="J33" s="267"/>
      <c r="K33" s="267">
        <v>113964.69</v>
      </c>
      <c r="L33" s="267">
        <f>O33-K33</f>
        <v>7949.5299999999988</v>
      </c>
      <c r="M33" s="267">
        <v>7104.22</v>
      </c>
      <c r="N33" s="267">
        <v>114810</v>
      </c>
      <c r="O33" s="293">
        <f>M33+N33</f>
        <v>121914.22</v>
      </c>
      <c r="P33" s="283"/>
      <c r="Q33" s="188" t="s">
        <v>929</v>
      </c>
      <c r="R33" s="267">
        <f>O33</f>
        <v>121914.22</v>
      </c>
      <c r="S33" s="318">
        <v>4507.4416666666648</v>
      </c>
      <c r="T33" s="318">
        <v>4507.4416666666648</v>
      </c>
      <c r="U33" s="318">
        <v>4507.4416666666648</v>
      </c>
      <c r="V33" s="318">
        <v>4507.4416666666648</v>
      </c>
      <c r="W33" s="318">
        <v>4507.4416666666648</v>
      </c>
      <c r="X33" s="320">
        <v>4507.4416666666648</v>
      </c>
      <c r="Y33" s="320">
        <v>62723.54</v>
      </c>
      <c r="Z33" s="320">
        <v>6429.2060000000029</v>
      </c>
      <c r="AA33" s="320">
        <v>6429.2060000000029</v>
      </c>
      <c r="AB33" s="320">
        <v>6429.2060000000029</v>
      </c>
      <c r="AC33" s="320">
        <v>6429.2060000000029</v>
      </c>
      <c r="AD33" s="320">
        <v>6429.2060000000029</v>
      </c>
      <c r="AE33" s="342"/>
    </row>
    <row r="34" spans="1:85" ht="12.75" customHeight="1" x14ac:dyDescent="0.2">
      <c r="B34" s="310" t="s">
        <v>947</v>
      </c>
      <c r="C34" s="294">
        <f>-'TB (2) -September'!D39</f>
        <v>7685.57</v>
      </c>
      <c r="D34" s="295">
        <v>0</v>
      </c>
      <c r="E34" s="332">
        <f t="shared" si="42"/>
        <v>5819.1040000000012</v>
      </c>
      <c r="F34" s="329"/>
      <c r="G34" s="294">
        <f>-TB!D40</f>
        <v>111826.63</v>
      </c>
      <c r="H34" s="295">
        <v>0</v>
      </c>
      <c r="I34" s="267">
        <f t="shared" si="43"/>
        <v>112381.06000000003</v>
      </c>
      <c r="J34" s="267"/>
      <c r="K34" s="267">
        <v>106907.29</v>
      </c>
      <c r="L34" s="267">
        <f>O34-K34</f>
        <v>5473.7700000000041</v>
      </c>
      <c r="M34" s="267">
        <v>5651.06</v>
      </c>
      <c r="N34" s="267">
        <v>106730</v>
      </c>
      <c r="O34" s="293">
        <f>M34+N34</f>
        <v>112381.06</v>
      </c>
      <c r="P34" s="283"/>
      <c r="Q34" s="310" t="s">
        <v>947</v>
      </c>
      <c r="R34" s="267">
        <f>O34</f>
        <v>112381.06</v>
      </c>
      <c r="S34" s="318">
        <v>3426.9999999999986</v>
      </c>
      <c r="T34" s="318">
        <v>3426.9999999999986</v>
      </c>
      <c r="U34" s="318">
        <v>3426.9999999999986</v>
      </c>
      <c r="V34" s="318">
        <v>3426.9999999999986</v>
      </c>
      <c r="W34" s="318">
        <v>3426.9999999999986</v>
      </c>
      <c r="X34" s="320">
        <v>3426.9999999999986</v>
      </c>
      <c r="Y34" s="320">
        <v>62723.54</v>
      </c>
      <c r="Z34" s="320">
        <v>5819.1040000000012</v>
      </c>
      <c r="AA34" s="320">
        <v>5819.1040000000012</v>
      </c>
      <c r="AB34" s="320">
        <v>5819.1040000000012</v>
      </c>
      <c r="AC34" s="320">
        <v>5819.1040000000012</v>
      </c>
      <c r="AD34" s="320">
        <v>5819.1040000000012</v>
      </c>
      <c r="AE34" s="342"/>
    </row>
    <row r="35" spans="1:85" ht="12.75" customHeight="1" x14ac:dyDescent="0.2">
      <c r="B35" s="310" t="s">
        <v>948</v>
      </c>
      <c r="C35" s="294">
        <f>-'TB (2) -September'!D41</f>
        <v>138.16</v>
      </c>
      <c r="D35" s="295">
        <v>0</v>
      </c>
      <c r="E35" s="332">
        <f t="shared" si="42"/>
        <v>610.06799999999998</v>
      </c>
      <c r="F35" s="329"/>
      <c r="G35" s="294">
        <f>-TB!D42</f>
        <v>11648.4</v>
      </c>
      <c r="H35" s="295">
        <v>0</v>
      </c>
      <c r="I35" s="267">
        <f t="shared" si="43"/>
        <v>9532.989999999998</v>
      </c>
      <c r="J35" s="267"/>
      <c r="K35" s="267">
        <v>7057.4</v>
      </c>
      <c r="L35" s="267">
        <f>O35-K35</f>
        <v>2475.59</v>
      </c>
      <c r="M35" s="267">
        <v>1453.16</v>
      </c>
      <c r="N35" s="267">
        <v>8079.83</v>
      </c>
      <c r="O35" s="293">
        <f>M35+N35</f>
        <v>9532.99</v>
      </c>
      <c r="P35" s="283"/>
      <c r="Q35" s="310" t="s">
        <v>948</v>
      </c>
      <c r="R35" s="267">
        <f>O35</f>
        <v>9532.99</v>
      </c>
      <c r="S35" s="318">
        <v>1080.4416666666666</v>
      </c>
      <c r="T35" s="318">
        <v>1080.4416666666666</v>
      </c>
      <c r="U35" s="318">
        <v>1080.4416666666666</v>
      </c>
      <c r="V35" s="318">
        <v>1080.4416666666666</v>
      </c>
      <c r="W35" s="318">
        <v>1080.4416666666666</v>
      </c>
      <c r="X35" s="320">
        <v>1080.4416666666666</v>
      </c>
      <c r="Y35" s="320">
        <v>0</v>
      </c>
      <c r="Z35" s="320">
        <v>610.06799999999998</v>
      </c>
      <c r="AA35" s="320">
        <v>610.06799999999998</v>
      </c>
      <c r="AB35" s="320">
        <v>610.06799999999998</v>
      </c>
      <c r="AC35" s="320">
        <v>610.06799999999998</v>
      </c>
      <c r="AD35" s="320">
        <v>610.06799999999998</v>
      </c>
      <c r="AE35" s="342"/>
    </row>
    <row r="36" spans="1:85" ht="12.75" customHeight="1" x14ac:dyDescent="0.2">
      <c r="B36" s="141" t="s">
        <v>3</v>
      </c>
      <c r="C36" s="294">
        <f>-'TB (2) -September'!D46-'TB (2) -September'!D51</f>
        <v>480</v>
      </c>
      <c r="D36" s="295">
        <f t="shared" ref="D36" si="44">C36-E36</f>
        <v>1</v>
      </c>
      <c r="E36" s="332">
        <f t="shared" si="42"/>
        <v>479</v>
      </c>
      <c r="F36" s="329"/>
      <c r="G36" s="294">
        <f>-TB!D47-TB!D52</f>
        <v>6674.75</v>
      </c>
      <c r="H36" s="295">
        <f t="shared" ref="H36" si="45">+G36-I36</f>
        <v>-214.25</v>
      </c>
      <c r="I36" s="267">
        <f t="shared" si="43"/>
        <v>6889</v>
      </c>
      <c r="J36" s="267"/>
      <c r="K36" s="267">
        <v>4960.59</v>
      </c>
      <c r="L36" s="267">
        <f>O36-K36</f>
        <v>1928.4099999999999</v>
      </c>
      <c r="M36" s="267">
        <v>3536</v>
      </c>
      <c r="N36" s="267">
        <v>3353</v>
      </c>
      <c r="O36" s="293">
        <f>M36+N36</f>
        <v>6889</v>
      </c>
      <c r="P36" s="283"/>
      <c r="Q36" s="141" t="s">
        <v>3</v>
      </c>
      <c r="R36" s="267">
        <f>O36</f>
        <v>6889</v>
      </c>
      <c r="S36" s="318">
        <v>707.2</v>
      </c>
      <c r="T36" s="318">
        <v>707.2</v>
      </c>
      <c r="U36" s="318">
        <v>707.2</v>
      </c>
      <c r="V36" s="318">
        <v>707.2</v>
      </c>
      <c r="W36" s="318">
        <v>707.2</v>
      </c>
      <c r="X36" s="320">
        <v>479</v>
      </c>
      <c r="Y36" s="320">
        <v>479</v>
      </c>
      <c r="Z36" s="320">
        <v>479</v>
      </c>
      <c r="AA36" s="320">
        <v>479</v>
      </c>
      <c r="AB36" s="320">
        <v>479</v>
      </c>
      <c r="AC36" s="320">
        <v>479</v>
      </c>
      <c r="AD36" s="320">
        <v>479</v>
      </c>
      <c r="AE36" s="342"/>
    </row>
    <row r="37" spans="1:85" ht="12.75" customHeight="1" x14ac:dyDescent="0.2">
      <c r="B37" s="307" t="s">
        <v>1009</v>
      </c>
      <c r="C37" s="292">
        <f>SUM(C32:C36)-C33</f>
        <v>8303.73</v>
      </c>
      <c r="D37" s="292">
        <f>C37-E37</f>
        <v>1395.5579999999982</v>
      </c>
      <c r="E37" s="301">
        <f>SUM(E32:E36)-E33</f>
        <v>6908.1720000000014</v>
      </c>
      <c r="F37" s="329"/>
      <c r="G37" s="292">
        <f>SUM(G32:G36)-G33</f>
        <v>132479.5</v>
      </c>
      <c r="H37" s="292">
        <f>+G37-I37</f>
        <v>2511.589999999982</v>
      </c>
      <c r="I37" s="292">
        <f t="shared" ref="I37" si="46">SUM(I32:I36)-I33</f>
        <v>129967.91000000002</v>
      </c>
      <c r="J37" s="267"/>
      <c r="K37" s="292">
        <f t="shared" ref="K37:O37" si="47">SUM(K32:K36)-K33</f>
        <v>122471.27999999997</v>
      </c>
      <c r="L37" s="292">
        <f t="shared" si="47"/>
        <v>7496.6300000000047</v>
      </c>
      <c r="M37" s="292">
        <f t="shared" si="47"/>
        <v>11805.079999999998</v>
      </c>
      <c r="N37" s="292">
        <f t="shared" si="47"/>
        <v>118162.82999999999</v>
      </c>
      <c r="O37" s="292">
        <f t="shared" si="47"/>
        <v>129967.91</v>
      </c>
      <c r="P37" s="283"/>
      <c r="Q37" s="310" t="s">
        <v>1009</v>
      </c>
      <c r="R37" s="292">
        <f>SUM(R32:R36)-R33</f>
        <v>129967.91</v>
      </c>
      <c r="S37" s="317">
        <f>SUM(S32:S36)-S33</f>
        <v>5602.9283333333342</v>
      </c>
      <c r="T37" s="317">
        <f t="shared" ref="T37:AD37" si="48">SUM(T32:T36)-T33</f>
        <v>5602.9283333333342</v>
      </c>
      <c r="U37" s="317">
        <f t="shared" si="48"/>
        <v>5602.9283333333342</v>
      </c>
      <c r="V37" s="317">
        <f t="shared" si="48"/>
        <v>5602.9283333333342</v>
      </c>
      <c r="W37" s="317">
        <f t="shared" si="48"/>
        <v>5602.9283333333342</v>
      </c>
      <c r="X37" s="317">
        <f t="shared" si="48"/>
        <v>5374.7283333333335</v>
      </c>
      <c r="Y37" s="317">
        <f t="shared" si="48"/>
        <v>63202.54</v>
      </c>
      <c r="Z37" s="317">
        <f t="shared" si="48"/>
        <v>5743.3120000000008</v>
      </c>
      <c r="AA37" s="317">
        <f t="shared" si="48"/>
        <v>6908.1720000000014</v>
      </c>
      <c r="AB37" s="317">
        <f t="shared" si="48"/>
        <v>6908.1720000000014</v>
      </c>
      <c r="AC37" s="317">
        <f t="shared" si="48"/>
        <v>6908.1720000000014</v>
      </c>
      <c r="AD37" s="317">
        <f t="shared" si="48"/>
        <v>6908.1720000000014</v>
      </c>
      <c r="AE37" s="342"/>
    </row>
    <row r="38" spans="1:85" ht="12.75" customHeight="1" x14ac:dyDescent="0.2">
      <c r="B38" s="141"/>
      <c r="C38" s="294"/>
      <c r="D38" s="295"/>
      <c r="E38" s="332"/>
      <c r="F38" s="329"/>
      <c r="G38" s="294"/>
      <c r="H38" s="295"/>
      <c r="I38" s="267"/>
      <c r="J38" s="267"/>
      <c r="K38" s="267"/>
      <c r="L38" s="267"/>
      <c r="M38" s="267"/>
      <c r="N38" s="267"/>
      <c r="O38" s="293"/>
      <c r="P38" s="283"/>
      <c r="Q38" s="141"/>
      <c r="R38" s="267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141"/>
    </row>
    <row r="39" spans="1:85" ht="12.75" customHeight="1" x14ac:dyDescent="0.2">
      <c r="B39" s="141" t="s">
        <v>1087</v>
      </c>
      <c r="C39" s="294">
        <f>-'TB (2) -September'!C54</f>
        <v>-5000</v>
      </c>
      <c r="D39" s="295">
        <f t="shared" ref="D39:D40" si="49">C39-E39</f>
        <v>-5000</v>
      </c>
      <c r="E39" s="332">
        <f t="shared" ref="E39:E40" si="50">AD39</f>
        <v>0</v>
      </c>
      <c r="F39" s="329"/>
      <c r="G39" s="294">
        <f>-TB!C55</f>
        <v>0</v>
      </c>
      <c r="H39" s="295">
        <f t="shared" ref="H39:H40" si="51">+G39-I39</f>
        <v>-5000</v>
      </c>
      <c r="I39" s="267">
        <f t="shared" ref="I39:I40" si="52">SUM(S39:AD39)</f>
        <v>5000</v>
      </c>
      <c r="J39" s="267"/>
      <c r="K39" s="267"/>
      <c r="L39" s="267">
        <f>O39-K39</f>
        <v>5000</v>
      </c>
      <c r="M39" s="267"/>
      <c r="N39" s="267">
        <v>5000</v>
      </c>
      <c r="O39" s="293">
        <f>M39+N39</f>
        <v>5000</v>
      </c>
      <c r="P39" s="283"/>
      <c r="Q39" s="141" t="s">
        <v>1087</v>
      </c>
      <c r="R39" s="267">
        <f>O39</f>
        <v>5000</v>
      </c>
      <c r="S39" s="318">
        <f>M39/5</f>
        <v>0</v>
      </c>
      <c r="T39" s="318">
        <f t="shared" ref="T39:W39" si="53">S39</f>
        <v>0</v>
      </c>
      <c r="U39" s="318">
        <f t="shared" si="53"/>
        <v>0</v>
      </c>
      <c r="V39" s="318">
        <f t="shared" si="53"/>
        <v>0</v>
      </c>
      <c r="W39" s="318">
        <f t="shared" si="53"/>
        <v>0</v>
      </c>
      <c r="X39" s="320">
        <v>5000</v>
      </c>
      <c r="Y39" s="320">
        <v>0</v>
      </c>
      <c r="Z39" s="320">
        <f t="shared" ref="Z39:Z40" si="54">Y39</f>
        <v>0</v>
      </c>
      <c r="AA39" s="320">
        <f t="shared" ref="AA39:AA40" si="55">Z39</f>
        <v>0</v>
      </c>
      <c r="AB39" s="320">
        <f t="shared" ref="AB39:AB40" si="56">AA39</f>
        <v>0</v>
      </c>
      <c r="AC39" s="320">
        <f t="shared" ref="AC39:AC40" si="57">AB39</f>
        <v>0</v>
      </c>
      <c r="AD39" s="320">
        <f t="shared" ref="AD39:AD40" si="58">AC39</f>
        <v>0</v>
      </c>
      <c r="AE39" s="141"/>
    </row>
    <row r="40" spans="1:85" ht="12.75" customHeight="1" x14ac:dyDescent="0.2">
      <c r="B40" s="141" t="s">
        <v>847</v>
      </c>
      <c r="C40" s="294">
        <f>-'TB (2) -September'!C56</f>
        <v>210</v>
      </c>
      <c r="D40" s="295">
        <f t="shared" si="49"/>
        <v>210</v>
      </c>
      <c r="E40" s="332">
        <f t="shared" si="50"/>
        <v>0</v>
      </c>
      <c r="F40" s="329"/>
      <c r="G40" s="294">
        <f>-TB!C57</f>
        <v>3491</v>
      </c>
      <c r="H40" s="295">
        <f t="shared" si="51"/>
        <v>851</v>
      </c>
      <c r="I40" s="267">
        <f t="shared" si="52"/>
        <v>2640</v>
      </c>
      <c r="J40" s="267"/>
      <c r="K40" s="267"/>
      <c r="L40" s="267">
        <f>O40-K40</f>
        <v>2640</v>
      </c>
      <c r="M40" s="267"/>
      <c r="N40" s="252">
        <v>2640</v>
      </c>
      <c r="O40" s="293">
        <f>M40+N40</f>
        <v>2640</v>
      </c>
      <c r="P40" s="283"/>
      <c r="Q40" s="141" t="s">
        <v>847</v>
      </c>
      <c r="R40" s="267">
        <v>2640</v>
      </c>
      <c r="S40" s="318">
        <f>M40/5</f>
        <v>0</v>
      </c>
      <c r="T40" s="318">
        <f t="shared" ref="T40:W40" si="59">S40</f>
        <v>0</v>
      </c>
      <c r="U40" s="318">
        <f t="shared" si="59"/>
        <v>0</v>
      </c>
      <c r="V40" s="318">
        <f t="shared" si="59"/>
        <v>0</v>
      </c>
      <c r="W40" s="318">
        <f t="shared" si="59"/>
        <v>0</v>
      </c>
      <c r="X40" s="320">
        <v>2640</v>
      </c>
      <c r="Y40" s="320">
        <v>0</v>
      </c>
      <c r="Z40" s="320">
        <f t="shared" si="54"/>
        <v>0</v>
      </c>
      <c r="AA40" s="320">
        <f t="shared" si="55"/>
        <v>0</v>
      </c>
      <c r="AB40" s="320">
        <f t="shared" si="56"/>
        <v>0</v>
      </c>
      <c r="AC40" s="320">
        <f t="shared" si="57"/>
        <v>0</v>
      </c>
      <c r="AD40" s="320">
        <f t="shared" si="58"/>
        <v>0</v>
      </c>
      <c r="AE40" s="141"/>
    </row>
    <row r="41" spans="1:85" ht="12.75" customHeight="1" x14ac:dyDescent="0.2">
      <c r="B41" s="307" t="s">
        <v>1090</v>
      </c>
      <c r="C41" s="292">
        <f>SUM(C39:C40)</f>
        <v>-4790</v>
      </c>
      <c r="D41" s="292">
        <f t="shared" ref="D41" si="60">SUM(D39:D40)</f>
        <v>-4790</v>
      </c>
      <c r="E41" s="301">
        <f>SUM(E39:E40)</f>
        <v>0</v>
      </c>
      <c r="F41" s="329"/>
      <c r="G41" s="292">
        <f>SUM(G39:G40)</f>
        <v>3491</v>
      </c>
      <c r="H41" s="292">
        <f t="shared" ref="H41" si="61">SUM(H39:H40)</f>
        <v>-4149</v>
      </c>
      <c r="I41" s="292">
        <f t="shared" ref="I41" si="62">SUM(I39:I40)</f>
        <v>7640</v>
      </c>
      <c r="J41" s="267"/>
      <c r="K41" s="292">
        <f t="shared" ref="K41:M41" si="63">SUM(K39:K40)</f>
        <v>0</v>
      </c>
      <c r="L41" s="292">
        <f t="shared" si="63"/>
        <v>7640</v>
      </c>
      <c r="M41" s="292">
        <f t="shared" si="63"/>
        <v>0</v>
      </c>
      <c r="N41" s="292">
        <f>SUM(N39:N40)</f>
        <v>7640</v>
      </c>
      <c r="O41" s="292">
        <f>SUM(O39:O40)</f>
        <v>7640</v>
      </c>
      <c r="P41" s="283"/>
      <c r="Q41" s="307" t="s">
        <v>1090</v>
      </c>
      <c r="R41" s="292">
        <f>SUM(R39:R40)</f>
        <v>7640</v>
      </c>
      <c r="S41" s="343">
        <f t="shared" ref="S41:AD41" si="64">SUM(S39:S40)</f>
        <v>0</v>
      </c>
      <c r="T41" s="343">
        <f t="shared" si="64"/>
        <v>0</v>
      </c>
      <c r="U41" s="343">
        <f t="shared" si="64"/>
        <v>0</v>
      </c>
      <c r="V41" s="343">
        <f t="shared" si="64"/>
        <v>0</v>
      </c>
      <c r="W41" s="343">
        <f t="shared" si="64"/>
        <v>0</v>
      </c>
      <c r="X41" s="343">
        <f t="shared" si="64"/>
        <v>7640</v>
      </c>
      <c r="Y41" s="343">
        <f t="shared" si="64"/>
        <v>0</v>
      </c>
      <c r="Z41" s="343">
        <f t="shared" si="64"/>
        <v>0</v>
      </c>
      <c r="AA41" s="343">
        <f t="shared" si="64"/>
        <v>0</v>
      </c>
      <c r="AB41" s="343">
        <f t="shared" si="64"/>
        <v>0</v>
      </c>
      <c r="AC41" s="343">
        <f t="shared" si="64"/>
        <v>0</v>
      </c>
      <c r="AD41" s="343">
        <f t="shared" si="64"/>
        <v>0</v>
      </c>
      <c r="AE41" s="141"/>
    </row>
    <row r="42" spans="1:85" ht="12.75" customHeight="1" x14ac:dyDescent="0.2">
      <c r="B42" s="140"/>
      <c r="C42" s="294"/>
      <c r="D42" s="295"/>
      <c r="E42" s="332"/>
      <c r="F42" s="329"/>
      <c r="G42" s="294"/>
      <c r="H42" s="295"/>
      <c r="I42" s="267"/>
      <c r="J42" s="267"/>
      <c r="K42" s="267"/>
      <c r="L42" s="267"/>
      <c r="M42" s="267"/>
      <c r="N42" s="267"/>
      <c r="O42" s="293"/>
      <c r="P42" s="283"/>
      <c r="Q42" s="141"/>
      <c r="R42" s="267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141"/>
    </row>
    <row r="43" spans="1:85" ht="12.75" customHeight="1" x14ac:dyDescent="0.2">
      <c r="B43" s="307" t="s">
        <v>1008</v>
      </c>
      <c r="C43" s="292"/>
      <c r="D43" s="292"/>
      <c r="E43" s="301"/>
      <c r="F43" s="329"/>
      <c r="G43" s="292"/>
      <c r="H43" s="292"/>
      <c r="I43" s="292"/>
      <c r="J43" s="267"/>
      <c r="K43" s="292"/>
      <c r="L43" s="292"/>
      <c r="M43" s="292"/>
      <c r="N43" s="292"/>
      <c r="O43" s="292"/>
      <c r="P43" s="283"/>
      <c r="Q43" s="316" t="s">
        <v>1008</v>
      </c>
      <c r="R43" s="292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141"/>
    </row>
    <row r="44" spans="1:85" ht="12.75" customHeight="1" x14ac:dyDescent="0.2">
      <c r="B44" s="140" t="s">
        <v>985</v>
      </c>
      <c r="C44" s="294">
        <f>-'TB (2) -September'!D44-'TB (2) -September'!D45-'TB (2) -September'!C91</f>
        <v>1426.7700000000002</v>
      </c>
      <c r="D44" s="295">
        <f t="shared" ref="D44" si="65">C44-E44</f>
        <v>36.770000000000209</v>
      </c>
      <c r="E44" s="332">
        <f>AD44</f>
        <v>1390</v>
      </c>
      <c r="F44" s="329"/>
      <c r="G44" s="294">
        <f>-TB!D45-TB!D46-TB!C92</f>
        <v>5517.3</v>
      </c>
      <c r="H44" s="295">
        <f>+G44-I44</f>
        <v>-42.699999999999818</v>
      </c>
      <c r="I44" s="267">
        <f>SUM(S44:AD44)</f>
        <v>5560</v>
      </c>
      <c r="J44" s="267"/>
      <c r="K44" s="267">
        <v>10575.98</v>
      </c>
      <c r="L44" s="267">
        <f>O44-K44</f>
        <v>-5015.9799999999996</v>
      </c>
      <c r="M44" s="267">
        <v>2084.1799999999998</v>
      </c>
      <c r="N44" s="252">
        <f>4900-M44</f>
        <v>2815.82</v>
      </c>
      <c r="O44" s="293">
        <v>5560</v>
      </c>
      <c r="P44" s="283"/>
      <c r="Q44" s="141" t="s">
        <v>985</v>
      </c>
      <c r="R44" s="267">
        <v>5560</v>
      </c>
      <c r="S44" s="318"/>
      <c r="T44" s="318"/>
      <c r="U44" s="318">
        <f>R44/4</f>
        <v>1390</v>
      </c>
      <c r="V44" s="324"/>
      <c r="W44" s="318"/>
      <c r="X44" s="324">
        <f>U44</f>
        <v>1390</v>
      </c>
      <c r="Y44" s="324"/>
      <c r="Z44" s="318"/>
      <c r="AA44" s="318">
        <f>X44</f>
        <v>1390</v>
      </c>
      <c r="AB44" s="324"/>
      <c r="AC44" s="318"/>
      <c r="AD44" s="318">
        <f>U44</f>
        <v>1390</v>
      </c>
      <c r="AE44" s="141"/>
    </row>
    <row r="45" spans="1:85" ht="12.75" customHeight="1" x14ac:dyDescent="0.2">
      <c r="B45" s="307" t="s">
        <v>1011</v>
      </c>
      <c r="C45" s="292">
        <f>SUM(C44)</f>
        <v>1426.7700000000002</v>
      </c>
      <c r="D45" s="292">
        <f>C45-E45</f>
        <v>36.770000000000209</v>
      </c>
      <c r="E45" s="301">
        <f>SUM(E44)</f>
        <v>1390</v>
      </c>
      <c r="F45" s="329"/>
      <c r="G45" s="292">
        <f>SUM(G44)</f>
        <v>5517.3</v>
      </c>
      <c r="H45" s="292">
        <f>+G45-I45</f>
        <v>-42.699999999999818</v>
      </c>
      <c r="I45" s="292">
        <f t="shared" ref="I45" si="66">SUM(I44)</f>
        <v>5560</v>
      </c>
      <c r="J45" s="267"/>
      <c r="K45" s="292">
        <f t="shared" ref="K45:O45" si="67">SUM(K44)</f>
        <v>10575.98</v>
      </c>
      <c r="L45" s="292">
        <f t="shared" si="67"/>
        <v>-5015.9799999999996</v>
      </c>
      <c r="M45" s="292">
        <f t="shared" si="67"/>
        <v>2084.1799999999998</v>
      </c>
      <c r="N45" s="292">
        <f t="shared" si="67"/>
        <v>2815.82</v>
      </c>
      <c r="O45" s="292">
        <f t="shared" si="67"/>
        <v>5560</v>
      </c>
      <c r="P45" s="283"/>
      <c r="Q45" s="316" t="s">
        <v>1011</v>
      </c>
      <c r="R45" s="292">
        <f>SUM(R44)</f>
        <v>5560</v>
      </c>
      <c r="S45" s="319">
        <f t="shared" ref="S45:AD45" si="68">SUM(S44)</f>
        <v>0</v>
      </c>
      <c r="T45" s="319">
        <f t="shared" si="68"/>
        <v>0</v>
      </c>
      <c r="U45" s="319">
        <f t="shared" si="68"/>
        <v>1390</v>
      </c>
      <c r="V45" s="319">
        <f t="shared" si="68"/>
        <v>0</v>
      </c>
      <c r="W45" s="319">
        <f t="shared" si="68"/>
        <v>0</v>
      </c>
      <c r="X45" s="319">
        <f t="shared" si="68"/>
        <v>1390</v>
      </c>
      <c r="Y45" s="319">
        <f t="shared" si="68"/>
        <v>0</v>
      </c>
      <c r="Z45" s="319">
        <f t="shared" si="68"/>
        <v>0</v>
      </c>
      <c r="AA45" s="319">
        <f t="shared" si="68"/>
        <v>1390</v>
      </c>
      <c r="AB45" s="319">
        <f t="shared" si="68"/>
        <v>0</v>
      </c>
      <c r="AC45" s="319">
        <f t="shared" si="68"/>
        <v>0</v>
      </c>
      <c r="AD45" s="319">
        <f t="shared" si="68"/>
        <v>1390</v>
      </c>
      <c r="AE45" s="141"/>
    </row>
    <row r="46" spans="1:85" s="139" customFormat="1" ht="21.75" customHeight="1" x14ac:dyDescent="0.3">
      <c r="A46" s="142"/>
      <c r="B46" s="309" t="s">
        <v>142</v>
      </c>
      <c r="C46" s="300">
        <f>C37+C45+C41</f>
        <v>4940.5</v>
      </c>
      <c r="D46" s="300">
        <f>C46-E46</f>
        <v>-3357.6720000000023</v>
      </c>
      <c r="E46" s="300">
        <f>E37+E45+E41</f>
        <v>8298.1720000000023</v>
      </c>
      <c r="F46" s="253"/>
      <c r="G46" s="300">
        <f>G37+G45+G41</f>
        <v>141487.79999999999</v>
      </c>
      <c r="H46" s="300">
        <f>+G46-I46</f>
        <v>-1680.1100000000442</v>
      </c>
      <c r="I46" s="300">
        <f>I37+I45+I41</f>
        <v>143167.91000000003</v>
      </c>
      <c r="J46" s="267"/>
      <c r="K46" s="300">
        <f>K37+K45</f>
        <v>133047.25999999998</v>
      </c>
      <c r="L46" s="300">
        <f>O46-K46</f>
        <v>10120.650000000023</v>
      </c>
      <c r="M46" s="300">
        <f>M37+M41+M45</f>
        <v>13889.259999999998</v>
      </c>
      <c r="N46" s="300">
        <f>N37+N41+N45</f>
        <v>128618.65</v>
      </c>
      <c r="O46" s="300">
        <f>O37+O41+O45</f>
        <v>143167.91</v>
      </c>
      <c r="P46" s="285"/>
      <c r="Q46" s="309" t="s">
        <v>142</v>
      </c>
      <c r="R46" s="300">
        <f>R37+R45+R41</f>
        <v>143167.91</v>
      </c>
      <c r="S46" s="300">
        <f>S37+S45+S41</f>
        <v>5602.9283333333342</v>
      </c>
      <c r="T46" s="300">
        <f t="shared" ref="T46:AD46" si="69">T37+T45+T41</f>
        <v>5602.9283333333342</v>
      </c>
      <c r="U46" s="300">
        <f t="shared" si="69"/>
        <v>6992.9283333333342</v>
      </c>
      <c r="V46" s="300">
        <f t="shared" si="69"/>
        <v>5602.9283333333342</v>
      </c>
      <c r="W46" s="300">
        <f t="shared" si="69"/>
        <v>5602.9283333333342</v>
      </c>
      <c r="X46" s="300">
        <f>X37+X45+X41</f>
        <v>14404.728333333333</v>
      </c>
      <c r="Y46" s="300">
        <f t="shared" si="69"/>
        <v>63202.54</v>
      </c>
      <c r="Z46" s="300">
        <f t="shared" si="69"/>
        <v>5743.3120000000008</v>
      </c>
      <c r="AA46" s="300">
        <f t="shared" si="69"/>
        <v>8298.1720000000023</v>
      </c>
      <c r="AB46" s="300">
        <f t="shared" si="69"/>
        <v>6908.1720000000014</v>
      </c>
      <c r="AC46" s="300">
        <f t="shared" si="69"/>
        <v>6908.1720000000014</v>
      </c>
      <c r="AD46" s="300">
        <f t="shared" si="69"/>
        <v>8298.1720000000023</v>
      </c>
      <c r="AE46" s="14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</row>
    <row r="47" spans="1:85" s="139" customFormat="1" ht="10.5" customHeight="1" x14ac:dyDescent="0.3">
      <c r="A47" s="142"/>
      <c r="B47" s="186"/>
      <c r="C47" s="215"/>
      <c r="D47" s="215"/>
      <c r="E47" s="215"/>
      <c r="F47" s="215"/>
      <c r="G47" s="215"/>
      <c r="H47" s="215"/>
      <c r="I47" s="215"/>
      <c r="J47" s="265"/>
      <c r="K47" s="215"/>
      <c r="L47" s="215"/>
      <c r="M47" s="215"/>
      <c r="N47" s="215"/>
      <c r="O47" s="277"/>
      <c r="P47" s="285"/>
      <c r="Q47" s="186"/>
      <c r="R47" s="215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201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</row>
    <row r="48" spans="1:85" s="139" customFormat="1" ht="21.75" customHeight="1" x14ac:dyDescent="0.3">
      <c r="A48" s="142"/>
      <c r="B48" s="309" t="s">
        <v>764</v>
      </c>
      <c r="C48" s="300"/>
      <c r="D48" s="300"/>
      <c r="E48" s="300"/>
      <c r="F48" s="253"/>
      <c r="G48" s="300"/>
      <c r="H48" s="300"/>
      <c r="I48" s="300"/>
      <c r="J48" s="267"/>
      <c r="K48" s="300"/>
      <c r="L48" s="300"/>
      <c r="M48" s="300"/>
      <c r="N48" s="300"/>
      <c r="O48" s="300"/>
      <c r="P48" s="285"/>
      <c r="Q48" s="309" t="s">
        <v>764</v>
      </c>
      <c r="R48" s="300"/>
      <c r="S48" s="323"/>
      <c r="T48" s="323"/>
      <c r="U48" s="323"/>
      <c r="V48" s="323"/>
      <c r="W48" s="323"/>
      <c r="X48" s="323"/>
      <c r="Y48" s="323"/>
      <c r="Z48" s="309"/>
      <c r="AA48" s="323"/>
      <c r="AB48" s="323"/>
      <c r="AC48" s="323"/>
      <c r="AD48" s="323"/>
      <c r="AE48" s="14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</row>
    <row r="49" spans="2:31" ht="12.75" customHeight="1" x14ac:dyDescent="0.25">
      <c r="B49" s="311" t="s">
        <v>1012</v>
      </c>
      <c r="C49" s="302"/>
      <c r="D49" s="292"/>
      <c r="E49" s="292"/>
      <c r="F49" s="253"/>
      <c r="G49" s="302"/>
      <c r="H49" s="292"/>
      <c r="I49" s="303"/>
      <c r="J49" s="297"/>
      <c r="K49" s="303"/>
      <c r="L49" s="303"/>
      <c r="M49" s="303"/>
      <c r="N49" s="303"/>
      <c r="O49" s="303"/>
      <c r="P49" s="283"/>
      <c r="Q49" s="307" t="s">
        <v>1012</v>
      </c>
      <c r="R49" s="303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141"/>
    </row>
    <row r="50" spans="2:31" ht="12.75" customHeight="1" x14ac:dyDescent="0.2">
      <c r="B50" s="140" t="s">
        <v>1013</v>
      </c>
      <c r="C50" s="294"/>
      <c r="D50" s="295"/>
      <c r="E50" s="267"/>
      <c r="F50" s="253"/>
      <c r="G50" s="294"/>
      <c r="H50" s="295"/>
      <c r="I50" s="267"/>
      <c r="J50" s="267"/>
      <c r="K50" s="267"/>
      <c r="L50" s="267"/>
      <c r="M50" s="267"/>
      <c r="N50" s="267"/>
      <c r="O50" s="293"/>
      <c r="P50" s="283"/>
      <c r="Q50" s="140" t="s">
        <v>1013</v>
      </c>
      <c r="R50" s="267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141"/>
    </row>
    <row r="51" spans="2:31" ht="12.75" customHeight="1" x14ac:dyDescent="0.2">
      <c r="B51" s="188" t="s">
        <v>932</v>
      </c>
      <c r="C51" s="294">
        <f>-'TB (2) -September'!D62</f>
        <v>-5940</v>
      </c>
      <c r="D51" s="295">
        <f>C51-E51</f>
        <v>57.142857142856883</v>
      </c>
      <c r="E51" s="267">
        <f t="shared" ref="E51:E53" si="70">AD51</f>
        <v>-5997.1428571428569</v>
      </c>
      <c r="F51" s="329"/>
      <c r="G51" s="294">
        <f>-TB!D63</f>
        <v>-69780</v>
      </c>
      <c r="H51" s="295">
        <f>+G51-I51</f>
        <v>2109.9999999999854</v>
      </c>
      <c r="I51" s="267">
        <f t="shared" ref="I51:I53" si="71">SUM(S51:AD51)</f>
        <v>-71889.999999999985</v>
      </c>
      <c r="J51" s="267"/>
      <c r="K51" s="267">
        <v>-69660</v>
      </c>
      <c r="L51" s="267">
        <f>O51-K51</f>
        <v>-2230</v>
      </c>
      <c r="M51" s="267">
        <v>-29910</v>
      </c>
      <c r="N51" s="267">
        <v>-46580</v>
      </c>
      <c r="O51" s="293">
        <v>-71890</v>
      </c>
      <c r="P51" s="283"/>
      <c r="Q51" s="188" t="s">
        <v>932</v>
      </c>
      <c r="R51" s="267">
        <f>O51</f>
        <v>-71890</v>
      </c>
      <c r="S51" s="318">
        <f>M51/5</f>
        <v>-5982</v>
      </c>
      <c r="T51" s="318">
        <f t="shared" ref="T51:W51" si="72">S51</f>
        <v>-5982</v>
      </c>
      <c r="U51" s="318">
        <f t="shared" si="72"/>
        <v>-5982</v>
      </c>
      <c r="V51" s="318">
        <f t="shared" si="72"/>
        <v>-5982</v>
      </c>
      <c r="W51" s="318">
        <f t="shared" si="72"/>
        <v>-5982</v>
      </c>
      <c r="X51" s="320">
        <f>(R51-(S51*5))/7</f>
        <v>-5997.1428571428569</v>
      </c>
      <c r="Y51" s="320">
        <f t="shared" ref="Y51:Y53" si="73">X51</f>
        <v>-5997.1428571428569</v>
      </c>
      <c r="Z51" s="320">
        <f t="shared" ref="Z51:Z53" si="74">Y51</f>
        <v>-5997.1428571428569</v>
      </c>
      <c r="AA51" s="320">
        <f t="shared" ref="AA51:AA53" si="75">Z51</f>
        <v>-5997.1428571428569</v>
      </c>
      <c r="AB51" s="320">
        <f t="shared" ref="AB51:AB53" si="76">AA51</f>
        <v>-5997.1428571428569</v>
      </c>
      <c r="AC51" s="320">
        <f t="shared" ref="AC51:AC53" si="77">AB51</f>
        <v>-5997.1428571428569</v>
      </c>
      <c r="AD51" s="320">
        <f t="shared" ref="AD51:AD53" si="78">AC51</f>
        <v>-5997.1428571428569</v>
      </c>
      <c r="AE51" s="141"/>
    </row>
    <row r="52" spans="2:31" ht="12.75" customHeight="1" x14ac:dyDescent="0.2">
      <c r="B52" s="141" t="s">
        <v>933</v>
      </c>
      <c r="C52" s="294">
        <f>-'TB (2) -September'!D67</f>
        <v>-802.51</v>
      </c>
      <c r="D52" s="295">
        <f t="shared" ref="D52:D53" si="79">C52-E52</f>
        <v>747.06142857142822</v>
      </c>
      <c r="E52" s="267">
        <f t="shared" si="70"/>
        <v>-1549.5714285714282</v>
      </c>
      <c r="F52" s="329"/>
      <c r="G52" s="294">
        <f>-TB!D68</f>
        <v>-13188.39</v>
      </c>
      <c r="H52" s="295">
        <f>+G52-I52</f>
        <v>5880.3499999999949</v>
      </c>
      <c r="I52" s="267">
        <f t="shared" si="71"/>
        <v>-19068.739999999994</v>
      </c>
      <c r="J52" s="267"/>
      <c r="K52" s="267">
        <v>-13702.95</v>
      </c>
      <c r="L52" s="267">
        <f>O52-K52</f>
        <v>-5365.7899999999972</v>
      </c>
      <c r="M52" s="267">
        <v>-8221.74</v>
      </c>
      <c r="N52" s="267">
        <v>-10847</v>
      </c>
      <c r="O52" s="293">
        <v>-19068.739999999998</v>
      </c>
      <c r="P52" s="283"/>
      <c r="Q52" s="141" t="s">
        <v>933</v>
      </c>
      <c r="R52" s="267">
        <f>O52</f>
        <v>-19068.739999999998</v>
      </c>
      <c r="S52" s="318">
        <f>M52/5</f>
        <v>-1644.348</v>
      </c>
      <c r="T52" s="318">
        <f t="shared" ref="T52:W52" si="80">S52</f>
        <v>-1644.348</v>
      </c>
      <c r="U52" s="318">
        <f t="shared" si="80"/>
        <v>-1644.348</v>
      </c>
      <c r="V52" s="318">
        <f t="shared" si="80"/>
        <v>-1644.348</v>
      </c>
      <c r="W52" s="318">
        <f t="shared" si="80"/>
        <v>-1644.348</v>
      </c>
      <c r="X52" s="320">
        <f>(R52-(S52*5))/7</f>
        <v>-1549.5714285714282</v>
      </c>
      <c r="Y52" s="320">
        <f t="shared" si="73"/>
        <v>-1549.5714285714282</v>
      </c>
      <c r="Z52" s="320">
        <f t="shared" si="74"/>
        <v>-1549.5714285714282</v>
      </c>
      <c r="AA52" s="320">
        <f t="shared" si="75"/>
        <v>-1549.5714285714282</v>
      </c>
      <c r="AB52" s="320">
        <f t="shared" si="76"/>
        <v>-1549.5714285714282</v>
      </c>
      <c r="AC52" s="320">
        <f t="shared" si="77"/>
        <v>-1549.5714285714282</v>
      </c>
      <c r="AD52" s="320">
        <f t="shared" si="78"/>
        <v>-1549.5714285714282</v>
      </c>
      <c r="AE52" s="141"/>
    </row>
    <row r="53" spans="2:31" ht="12.75" customHeight="1" x14ac:dyDescent="0.2">
      <c r="B53" s="141" t="s">
        <v>11</v>
      </c>
      <c r="C53" s="294">
        <f>-'TB (2) -September'!D68</f>
        <v>-77.75</v>
      </c>
      <c r="D53" s="295">
        <f t="shared" si="79"/>
        <v>380.8214285714285</v>
      </c>
      <c r="E53" s="267">
        <f t="shared" si="70"/>
        <v>-458.5714285714285</v>
      </c>
      <c r="F53" s="329"/>
      <c r="G53" s="294">
        <f>-TB!D69</f>
        <v>-4215.87</v>
      </c>
      <c r="H53" s="295">
        <f>+G53-I53</f>
        <v>784.1899999999996</v>
      </c>
      <c r="I53" s="267">
        <f t="shared" si="71"/>
        <v>-5000.0599999999995</v>
      </c>
      <c r="J53" s="267"/>
      <c r="K53" s="267">
        <v>-6004.52</v>
      </c>
      <c r="L53" s="267">
        <f>O53-K53</f>
        <v>1004.4600000000009</v>
      </c>
      <c r="M53" s="267">
        <v>-1790.06</v>
      </c>
      <c r="N53" s="267">
        <v>-3210</v>
      </c>
      <c r="O53" s="293">
        <v>-5000.0599999999995</v>
      </c>
      <c r="P53" s="283"/>
      <c r="Q53" s="141" t="s">
        <v>11</v>
      </c>
      <c r="R53" s="267">
        <f>O53</f>
        <v>-5000.0599999999995</v>
      </c>
      <c r="S53" s="318">
        <f>M53/5</f>
        <v>-358.012</v>
      </c>
      <c r="T53" s="318">
        <f t="shared" ref="T53:W53" si="81">S53</f>
        <v>-358.012</v>
      </c>
      <c r="U53" s="318">
        <f t="shared" si="81"/>
        <v>-358.012</v>
      </c>
      <c r="V53" s="318">
        <f t="shared" si="81"/>
        <v>-358.012</v>
      </c>
      <c r="W53" s="318">
        <f t="shared" si="81"/>
        <v>-358.012</v>
      </c>
      <c r="X53" s="320">
        <f>(R53-(S53*5))/7</f>
        <v>-458.5714285714285</v>
      </c>
      <c r="Y53" s="320">
        <f t="shared" si="73"/>
        <v>-458.5714285714285</v>
      </c>
      <c r="Z53" s="320">
        <f t="shared" si="74"/>
        <v>-458.5714285714285</v>
      </c>
      <c r="AA53" s="320">
        <f t="shared" si="75"/>
        <v>-458.5714285714285</v>
      </c>
      <c r="AB53" s="320">
        <f t="shared" si="76"/>
        <v>-458.5714285714285</v>
      </c>
      <c r="AC53" s="320">
        <f t="shared" si="77"/>
        <v>-458.5714285714285</v>
      </c>
      <c r="AD53" s="320">
        <f t="shared" si="78"/>
        <v>-458.5714285714285</v>
      </c>
      <c r="AE53" s="141"/>
    </row>
    <row r="54" spans="2:31" ht="12" customHeight="1" x14ac:dyDescent="0.2">
      <c r="B54" s="140"/>
      <c r="C54" s="294"/>
      <c r="D54" s="295"/>
      <c r="E54" s="267"/>
      <c r="F54" s="329"/>
      <c r="G54" s="294"/>
      <c r="H54" s="295"/>
      <c r="I54" s="267"/>
      <c r="J54" s="267"/>
      <c r="K54" s="267"/>
      <c r="L54" s="267"/>
      <c r="M54" s="267"/>
      <c r="N54" s="267"/>
      <c r="O54" s="293"/>
      <c r="P54" s="283"/>
      <c r="Q54" s="141"/>
      <c r="R54" s="267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141"/>
    </row>
    <row r="55" spans="2:31" ht="12.75" customHeight="1" x14ac:dyDescent="0.2">
      <c r="B55" s="140" t="s">
        <v>1014</v>
      </c>
      <c r="C55" s="294"/>
      <c r="D55" s="295"/>
      <c r="E55" s="267"/>
      <c r="F55" s="329"/>
      <c r="G55" s="294"/>
      <c r="H55" s="295"/>
      <c r="I55" s="267"/>
      <c r="J55" s="267"/>
      <c r="K55" s="267"/>
      <c r="L55" s="267"/>
      <c r="M55" s="267"/>
      <c r="N55" s="267"/>
      <c r="O55" s="293"/>
      <c r="P55" s="283"/>
      <c r="Q55" s="140" t="s">
        <v>1014</v>
      </c>
      <c r="R55" s="267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141"/>
    </row>
    <row r="56" spans="2:31" ht="12.75" customHeight="1" x14ac:dyDescent="0.2">
      <c r="B56" s="141" t="s">
        <v>779</v>
      </c>
      <c r="C56" s="294">
        <f>-'TB (2) -September'!D69</f>
        <v>-4913.75</v>
      </c>
      <c r="D56" s="295">
        <f t="shared" ref="D56:D58" si="82">C56-E56</f>
        <v>-3483.8928571428573</v>
      </c>
      <c r="E56" s="267">
        <f t="shared" ref="E56:E58" si="83">AD56</f>
        <v>-1429.8571428571427</v>
      </c>
      <c r="F56" s="329"/>
      <c r="G56" s="294">
        <f>-TB!D70</f>
        <v>-17993.62</v>
      </c>
      <c r="H56" s="295">
        <f>+G56-I56</f>
        <v>-201.2699999999968</v>
      </c>
      <c r="I56" s="267">
        <f t="shared" ref="I56:I58" si="84">SUM(S56:AD56)</f>
        <v>-17792.350000000002</v>
      </c>
      <c r="J56" s="267"/>
      <c r="K56" s="267">
        <v>-40116.29</v>
      </c>
      <c r="L56" s="267">
        <f>O56-K56</f>
        <v>22323.940000000002</v>
      </c>
      <c r="M56" s="267">
        <v>-7783.35</v>
      </c>
      <c r="N56" s="267">
        <v>-18509</v>
      </c>
      <c r="O56" s="293">
        <v>-17792.349999999999</v>
      </c>
      <c r="P56" s="283"/>
      <c r="Q56" s="141" t="s">
        <v>779</v>
      </c>
      <c r="R56" s="267">
        <f>O56</f>
        <v>-17792.349999999999</v>
      </c>
      <c r="S56" s="318">
        <f>M56/5</f>
        <v>-1556.67</v>
      </c>
      <c r="T56" s="318">
        <f>S56</f>
        <v>-1556.67</v>
      </c>
      <c r="U56" s="318">
        <f>T56</f>
        <v>-1556.67</v>
      </c>
      <c r="V56" s="318">
        <f t="shared" ref="V56:W56" si="85">U56</f>
        <v>-1556.67</v>
      </c>
      <c r="W56" s="318">
        <f t="shared" si="85"/>
        <v>-1556.67</v>
      </c>
      <c r="X56" s="320">
        <f>(R56-(S56*5))/7</f>
        <v>-1429.8571428571427</v>
      </c>
      <c r="Y56" s="320">
        <f t="shared" ref="Y56:Y58" si="86">X56</f>
        <v>-1429.8571428571427</v>
      </c>
      <c r="Z56" s="320">
        <f t="shared" ref="Z56:Z58" si="87">Y56</f>
        <v>-1429.8571428571427</v>
      </c>
      <c r="AA56" s="320">
        <f t="shared" ref="AA56:AA58" si="88">Z56</f>
        <v>-1429.8571428571427</v>
      </c>
      <c r="AB56" s="320">
        <f t="shared" ref="AB56:AB58" si="89">AA56</f>
        <v>-1429.8571428571427</v>
      </c>
      <c r="AC56" s="320">
        <f t="shared" ref="AC56:AC58" si="90">AB56</f>
        <v>-1429.8571428571427</v>
      </c>
      <c r="AD56" s="320">
        <f t="shared" ref="AD56:AD58" si="91">AC56</f>
        <v>-1429.8571428571427</v>
      </c>
      <c r="AE56" s="141"/>
    </row>
    <row r="57" spans="2:31" ht="12.75" customHeight="1" x14ac:dyDescent="0.2">
      <c r="B57" s="141" t="s">
        <v>913</v>
      </c>
      <c r="C57" s="294">
        <f>-'TB (2) -September'!D96</f>
        <v>0</v>
      </c>
      <c r="D57" s="295">
        <f t="shared" si="82"/>
        <v>81.857142857142861</v>
      </c>
      <c r="E57" s="267">
        <f t="shared" si="83"/>
        <v>-81.857142857142861</v>
      </c>
      <c r="F57" s="329"/>
      <c r="G57" s="294">
        <f>-TB!D97</f>
        <v>-227.16</v>
      </c>
      <c r="H57" s="295">
        <f>+G57-I57</f>
        <v>573.00000000000023</v>
      </c>
      <c r="I57" s="267">
        <f t="shared" si="84"/>
        <v>-800.1600000000002</v>
      </c>
      <c r="J57" s="267"/>
      <c r="K57" s="267">
        <v>-799.56</v>
      </c>
      <c r="L57" s="267">
        <f>O57-K57</f>
        <v>-0.60000000000002274</v>
      </c>
      <c r="M57" s="267">
        <v>-227.16</v>
      </c>
      <c r="N57" s="267">
        <v>-573</v>
      </c>
      <c r="O57" s="293">
        <v>-800.16</v>
      </c>
      <c r="P57" s="283"/>
      <c r="Q57" s="141" t="s">
        <v>913</v>
      </c>
      <c r="R57" s="267">
        <f>O57</f>
        <v>-800.16</v>
      </c>
      <c r="S57" s="318">
        <f>M57/5</f>
        <v>-45.432000000000002</v>
      </c>
      <c r="T57" s="318">
        <f t="shared" ref="T57:W57" si="92">S57</f>
        <v>-45.432000000000002</v>
      </c>
      <c r="U57" s="318">
        <f t="shared" si="92"/>
        <v>-45.432000000000002</v>
      </c>
      <c r="V57" s="318">
        <f t="shared" si="92"/>
        <v>-45.432000000000002</v>
      </c>
      <c r="W57" s="318">
        <f t="shared" si="92"/>
        <v>-45.432000000000002</v>
      </c>
      <c r="X57" s="320">
        <f>(R57-(S57*5))/7</f>
        <v>-81.857142857142861</v>
      </c>
      <c r="Y57" s="320">
        <f t="shared" si="86"/>
        <v>-81.857142857142861</v>
      </c>
      <c r="Z57" s="320">
        <f t="shared" si="87"/>
        <v>-81.857142857142861</v>
      </c>
      <c r="AA57" s="320">
        <f t="shared" si="88"/>
        <v>-81.857142857142861</v>
      </c>
      <c r="AB57" s="320">
        <f t="shared" si="89"/>
        <v>-81.857142857142861</v>
      </c>
      <c r="AC57" s="320">
        <f t="shared" si="90"/>
        <v>-81.857142857142861</v>
      </c>
      <c r="AD57" s="320">
        <f t="shared" si="91"/>
        <v>-81.857142857142861</v>
      </c>
      <c r="AE57" s="141"/>
    </row>
    <row r="58" spans="2:31" ht="12.75" customHeight="1" x14ac:dyDescent="0.2">
      <c r="B58" s="141" t="s">
        <v>1025</v>
      </c>
      <c r="C58" s="294">
        <f>-4500/12</f>
        <v>-375</v>
      </c>
      <c r="D58" s="295">
        <f t="shared" si="82"/>
        <v>0</v>
      </c>
      <c r="E58" s="267">
        <f t="shared" si="83"/>
        <v>-375</v>
      </c>
      <c r="F58" s="329"/>
      <c r="G58" s="294">
        <f>I58</f>
        <v>-4500</v>
      </c>
      <c r="H58" s="295">
        <f>+G58-I58</f>
        <v>0</v>
      </c>
      <c r="I58" s="267">
        <f t="shared" si="84"/>
        <v>-4500</v>
      </c>
      <c r="J58" s="267"/>
      <c r="K58" s="267">
        <v>-4500</v>
      </c>
      <c r="L58" s="267">
        <f>O58-K58</f>
        <v>0</v>
      </c>
      <c r="M58" s="267">
        <v>-1875</v>
      </c>
      <c r="N58" s="267">
        <v>-2625</v>
      </c>
      <c r="O58" s="293">
        <v>-4500</v>
      </c>
      <c r="P58" s="283"/>
      <c r="Q58" s="141" t="s">
        <v>905</v>
      </c>
      <c r="R58" s="267">
        <f>O58</f>
        <v>-4500</v>
      </c>
      <c r="S58" s="318">
        <f>M58/5</f>
        <v>-375</v>
      </c>
      <c r="T58" s="318">
        <f t="shared" ref="T58:W58" si="93">S58</f>
        <v>-375</v>
      </c>
      <c r="U58" s="318">
        <f t="shared" si="93"/>
        <v>-375</v>
      </c>
      <c r="V58" s="318">
        <f t="shared" si="93"/>
        <v>-375</v>
      </c>
      <c r="W58" s="318">
        <f t="shared" si="93"/>
        <v>-375</v>
      </c>
      <c r="X58" s="320">
        <f>(R58-(S58*5))/7</f>
        <v>-375</v>
      </c>
      <c r="Y58" s="320">
        <f t="shared" si="86"/>
        <v>-375</v>
      </c>
      <c r="Z58" s="320">
        <f t="shared" si="87"/>
        <v>-375</v>
      </c>
      <c r="AA58" s="320">
        <f t="shared" si="88"/>
        <v>-375</v>
      </c>
      <c r="AB58" s="320">
        <f t="shared" si="89"/>
        <v>-375</v>
      </c>
      <c r="AC58" s="320">
        <f t="shared" si="90"/>
        <v>-375</v>
      </c>
      <c r="AD58" s="320">
        <f t="shared" si="91"/>
        <v>-375</v>
      </c>
      <c r="AE58" s="141"/>
    </row>
    <row r="59" spans="2:31" ht="12.75" customHeight="1" x14ac:dyDescent="0.25">
      <c r="B59" s="311" t="s">
        <v>1033</v>
      </c>
      <c r="C59" s="302">
        <f>SUM(C51:C58)</f>
        <v>-12109.01</v>
      </c>
      <c r="D59" s="292">
        <f>C59-E59</f>
        <v>-2217.0100000000002</v>
      </c>
      <c r="E59" s="302">
        <f>SUM(E51:E58)</f>
        <v>-9892</v>
      </c>
      <c r="F59" s="330"/>
      <c r="G59" s="302">
        <f>SUM(G51:G58)</f>
        <v>-109905.04</v>
      </c>
      <c r="H59" s="292">
        <f>+G59-I59</f>
        <v>9146.2699999999895</v>
      </c>
      <c r="I59" s="302">
        <f t="shared" ref="I59" si="94">SUM(I51:I58)</f>
        <v>-119051.30999999998</v>
      </c>
      <c r="J59" s="268"/>
      <c r="K59" s="302">
        <f>SUM(K51:K58)</f>
        <v>-134783.32</v>
      </c>
      <c r="L59" s="292">
        <f>SUM(L51:N58)</f>
        <v>-116419.3</v>
      </c>
      <c r="M59" s="302">
        <f>SUM(M51:M58)</f>
        <v>-49807.31</v>
      </c>
      <c r="N59" s="302">
        <f>SUM(N51:N58)</f>
        <v>-82344</v>
      </c>
      <c r="O59" s="292">
        <f>SUM(O51:O58)</f>
        <v>-119051.31</v>
      </c>
      <c r="P59" s="283"/>
      <c r="Q59" s="307" t="s">
        <v>1012</v>
      </c>
      <c r="R59" s="302">
        <f>SUM(R51:R58)</f>
        <v>-119051.31</v>
      </c>
      <c r="S59" s="326">
        <f t="shared" ref="S59:AD59" si="95">SUM(S51:S58)</f>
        <v>-9961.4619999999995</v>
      </c>
      <c r="T59" s="326">
        <f t="shared" si="95"/>
        <v>-9961.4619999999995</v>
      </c>
      <c r="U59" s="326">
        <f t="shared" si="95"/>
        <v>-9961.4619999999995</v>
      </c>
      <c r="V59" s="326">
        <f t="shared" si="95"/>
        <v>-9961.4619999999995</v>
      </c>
      <c r="W59" s="326">
        <f t="shared" si="95"/>
        <v>-9961.4619999999995</v>
      </c>
      <c r="X59" s="326">
        <f t="shared" si="95"/>
        <v>-9892</v>
      </c>
      <c r="Y59" s="326">
        <f t="shared" si="95"/>
        <v>-9892</v>
      </c>
      <c r="Z59" s="326">
        <f t="shared" si="95"/>
        <v>-9892</v>
      </c>
      <c r="AA59" s="326">
        <f t="shared" si="95"/>
        <v>-9892</v>
      </c>
      <c r="AB59" s="326">
        <f t="shared" si="95"/>
        <v>-9892</v>
      </c>
      <c r="AC59" s="326">
        <f t="shared" si="95"/>
        <v>-9892</v>
      </c>
      <c r="AD59" s="326">
        <f t="shared" si="95"/>
        <v>-9892</v>
      </c>
      <c r="AE59" s="141"/>
    </row>
    <row r="60" spans="2:31" ht="12.75" customHeight="1" x14ac:dyDescent="0.2">
      <c r="B60" s="141"/>
      <c r="C60" s="294"/>
      <c r="D60" s="295"/>
      <c r="E60" s="267"/>
      <c r="F60" s="253"/>
      <c r="G60" s="366"/>
      <c r="H60" s="295"/>
      <c r="I60" s="267"/>
      <c r="J60" s="267"/>
      <c r="K60" s="267"/>
      <c r="L60" s="267"/>
      <c r="M60" s="267"/>
      <c r="N60" s="267"/>
      <c r="O60" s="293"/>
      <c r="P60" s="283"/>
      <c r="Q60" s="141"/>
      <c r="R60" s="267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141"/>
    </row>
    <row r="61" spans="2:31" ht="12.75" customHeight="1" x14ac:dyDescent="0.25">
      <c r="B61" s="311" t="s">
        <v>1007</v>
      </c>
      <c r="C61" s="302"/>
      <c r="D61" s="292"/>
      <c r="E61" s="292"/>
      <c r="F61" s="253"/>
      <c r="G61" s="367"/>
      <c r="H61" s="292"/>
      <c r="I61" s="303"/>
      <c r="J61" s="297"/>
      <c r="K61" s="303"/>
      <c r="L61" s="303"/>
      <c r="M61" s="303"/>
      <c r="N61" s="303"/>
      <c r="O61" s="303"/>
      <c r="P61" s="283"/>
      <c r="Q61" s="307" t="s">
        <v>1007</v>
      </c>
      <c r="R61" s="303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141"/>
    </row>
    <row r="62" spans="2:31" ht="12.75" customHeight="1" x14ac:dyDescent="0.2">
      <c r="B62" s="141" t="s">
        <v>772</v>
      </c>
      <c r="C62" s="294">
        <f>-('TB (2) -September'!C105+'TB (2) -September'!C110+'TB (2) -September'!C113+'TB (2) -September'!C109)</f>
        <v>0</v>
      </c>
      <c r="D62" s="295">
        <f>C62-E62</f>
        <v>0</v>
      </c>
      <c r="E62" s="332">
        <f>AD62</f>
        <v>0</v>
      </c>
      <c r="F62" s="329"/>
      <c r="G62" s="294">
        <f>-(TB!C106+TB!C111+TB!C114+TB!D110)</f>
        <v>-27508.97</v>
      </c>
      <c r="H62" s="295">
        <f>+G62-I62</f>
        <v>-2508.9700000000012</v>
      </c>
      <c r="I62" s="267">
        <f>SUM(S62:AD62)</f>
        <v>-25000</v>
      </c>
      <c r="J62" s="267"/>
      <c r="K62" s="267">
        <v>-16194.82</v>
      </c>
      <c r="L62" s="267">
        <f>O62-K62</f>
        <v>-8805.18</v>
      </c>
      <c r="M62" s="267">
        <v>0</v>
      </c>
      <c r="N62" s="267">
        <v>-25000</v>
      </c>
      <c r="O62" s="293">
        <f>M62+N62</f>
        <v>-25000</v>
      </c>
      <c r="P62" s="283"/>
      <c r="Q62" s="141" t="s">
        <v>772</v>
      </c>
      <c r="R62" s="267">
        <v>-25000</v>
      </c>
      <c r="S62" s="318"/>
      <c r="T62" s="318"/>
      <c r="U62" s="318"/>
      <c r="V62" s="318"/>
      <c r="W62" s="318"/>
      <c r="X62" s="318">
        <v>-2500</v>
      </c>
      <c r="Y62" s="318">
        <v>-1084.8</v>
      </c>
      <c r="Z62" s="318">
        <v>-3421</v>
      </c>
      <c r="AA62" s="318">
        <f>C62</f>
        <v>0</v>
      </c>
      <c r="AB62" s="318">
        <f>R62-X62-Y62-Z62-AA62</f>
        <v>-17994.2</v>
      </c>
      <c r="AC62" s="318"/>
      <c r="AD62" s="318"/>
      <c r="AE62" s="141"/>
    </row>
    <row r="63" spans="2:31" ht="12.75" customHeight="1" x14ac:dyDescent="0.25">
      <c r="B63" s="311" t="s">
        <v>1010</v>
      </c>
      <c r="C63" s="303">
        <f>SUM(C61:C62)</f>
        <v>0</v>
      </c>
      <c r="D63" s="292">
        <f>C63-E63</f>
        <v>0</v>
      </c>
      <c r="E63" s="302">
        <f>SUM(E62)</f>
        <v>0</v>
      </c>
      <c r="F63" s="330"/>
      <c r="G63" s="368">
        <f>SUM(G62)</f>
        <v>-27508.97</v>
      </c>
      <c r="H63" s="292">
        <f>+G63-I63</f>
        <v>-2508.9700000000012</v>
      </c>
      <c r="I63" s="303">
        <f>SUM(I61:I62)</f>
        <v>-25000</v>
      </c>
      <c r="J63" s="297"/>
      <c r="K63" s="303">
        <f>SUM(K62)</f>
        <v>-16194.82</v>
      </c>
      <c r="L63" s="292">
        <f>SUM(L62)</f>
        <v>-8805.18</v>
      </c>
      <c r="M63" s="303">
        <f>SUM(M62)</f>
        <v>0</v>
      </c>
      <c r="N63" s="303">
        <f>SUM(N62)</f>
        <v>-25000</v>
      </c>
      <c r="O63" s="292">
        <f>M63+N63</f>
        <v>-25000</v>
      </c>
      <c r="P63" s="283"/>
      <c r="Q63" s="307" t="s">
        <v>1010</v>
      </c>
      <c r="R63" s="303">
        <f>SUM(R62)</f>
        <v>-25000</v>
      </c>
      <c r="S63" s="326">
        <f t="shared" ref="S63:AD63" si="96">SUM(S61:S62)</f>
        <v>0</v>
      </c>
      <c r="T63" s="326">
        <f t="shared" si="96"/>
        <v>0</v>
      </c>
      <c r="U63" s="326">
        <f t="shared" si="96"/>
        <v>0</v>
      </c>
      <c r="V63" s="326">
        <f t="shared" si="96"/>
        <v>0</v>
      </c>
      <c r="W63" s="326">
        <f t="shared" si="96"/>
        <v>0</v>
      </c>
      <c r="X63" s="326">
        <f t="shared" si="96"/>
        <v>-2500</v>
      </c>
      <c r="Y63" s="326">
        <f t="shared" si="96"/>
        <v>-1084.8</v>
      </c>
      <c r="Z63" s="326">
        <f t="shared" si="96"/>
        <v>-3421</v>
      </c>
      <c r="AA63" s="326">
        <f>SUM(AA61:AA62)</f>
        <v>0</v>
      </c>
      <c r="AB63" s="326">
        <f t="shared" si="96"/>
        <v>-17994.2</v>
      </c>
      <c r="AC63" s="326">
        <f t="shared" si="96"/>
        <v>0</v>
      </c>
      <c r="AD63" s="326">
        <f t="shared" si="96"/>
        <v>0</v>
      </c>
      <c r="AE63" s="141"/>
    </row>
    <row r="64" spans="2:31" ht="12.75" customHeight="1" x14ac:dyDescent="0.2">
      <c r="B64" s="141"/>
      <c r="C64" s="294"/>
      <c r="D64" s="295"/>
      <c r="E64" s="267"/>
      <c r="F64" s="253"/>
      <c r="G64" s="366"/>
      <c r="H64" s="295"/>
      <c r="I64" s="267"/>
      <c r="J64" s="267"/>
      <c r="K64" s="267"/>
      <c r="L64" s="267"/>
      <c r="M64" s="267"/>
      <c r="N64" s="267"/>
      <c r="O64" s="293"/>
      <c r="P64" s="283"/>
      <c r="Q64" s="141"/>
      <c r="R64" s="267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141"/>
    </row>
    <row r="65" spans="1:85" ht="12.75" customHeight="1" x14ac:dyDescent="0.25">
      <c r="B65" s="311" t="s">
        <v>1017</v>
      </c>
      <c r="C65" s="302"/>
      <c r="D65" s="292"/>
      <c r="E65" s="292"/>
      <c r="F65" s="253"/>
      <c r="G65" s="367"/>
      <c r="H65" s="292"/>
      <c r="I65" s="303"/>
      <c r="J65" s="297"/>
      <c r="K65" s="303"/>
      <c r="L65" s="303"/>
      <c r="M65" s="303"/>
      <c r="N65" s="303"/>
      <c r="O65" s="303"/>
      <c r="P65" s="283"/>
      <c r="Q65" s="307" t="s">
        <v>1017</v>
      </c>
      <c r="R65" s="303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141"/>
    </row>
    <row r="66" spans="1:85" ht="12.75" customHeight="1" x14ac:dyDescent="0.2">
      <c r="B66" s="140" t="s">
        <v>1018</v>
      </c>
      <c r="C66" s="296"/>
      <c r="D66" s="295"/>
      <c r="E66" s="297"/>
      <c r="F66" s="253"/>
      <c r="G66" s="369"/>
      <c r="H66" s="295"/>
      <c r="I66" s="297"/>
      <c r="J66" s="297"/>
      <c r="K66" s="297"/>
      <c r="L66" s="297"/>
      <c r="M66" s="297"/>
      <c r="N66" s="297"/>
      <c r="O66" s="298"/>
      <c r="P66" s="283"/>
      <c r="Q66" s="140" t="s">
        <v>1018</v>
      </c>
      <c r="R66" s="297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141"/>
    </row>
    <row r="67" spans="1:85" ht="12.75" customHeight="1" x14ac:dyDescent="0.2">
      <c r="B67" s="141" t="s">
        <v>773</v>
      </c>
      <c r="C67" s="294">
        <f>-'TB (2) -September'!D83-'TB (2) -September'!D84-'TB (2) -September'!D85-'TB (2) -September'!D86-'TB (2) -September'!D87</f>
        <v>-402.8</v>
      </c>
      <c r="D67" s="295">
        <f t="shared" ref="D67:D69" si="97">C67-E67</f>
        <v>25.771428571428544</v>
      </c>
      <c r="E67" s="267">
        <f t="shared" ref="E67:E69" si="98">AD67</f>
        <v>-428.57142857142856</v>
      </c>
      <c r="F67" s="329"/>
      <c r="G67" s="294">
        <f>-TB!D84-TB!D85-TB!D86-TB!D87-TB!D88</f>
        <v>-3368.48</v>
      </c>
      <c r="H67" s="295">
        <f>+G67-I67</f>
        <v>1294.5499999999997</v>
      </c>
      <c r="I67" s="267">
        <f t="shared" ref="I67:I69" si="99">SUM(S67:AD67)</f>
        <v>-4663.03</v>
      </c>
      <c r="J67" s="267"/>
      <c r="K67" s="267">
        <v>-5698.51</v>
      </c>
      <c r="L67" s="267">
        <f>O67-K67</f>
        <v>1035.4800000000005</v>
      </c>
      <c r="M67" s="267">
        <v>-1663.03</v>
      </c>
      <c r="N67" s="267">
        <v>-3000</v>
      </c>
      <c r="O67" s="293">
        <f>M67+N67</f>
        <v>-4663.03</v>
      </c>
      <c r="P67" s="283"/>
      <c r="Q67" s="141" t="s">
        <v>773</v>
      </c>
      <c r="R67" s="267">
        <f>O67</f>
        <v>-4663.03</v>
      </c>
      <c r="S67" s="318">
        <f>M67/5</f>
        <v>-332.60599999999999</v>
      </c>
      <c r="T67" s="318">
        <f t="shared" ref="T67:W67" si="100">S67</f>
        <v>-332.60599999999999</v>
      </c>
      <c r="U67" s="318">
        <f t="shared" si="100"/>
        <v>-332.60599999999999</v>
      </c>
      <c r="V67" s="318">
        <f t="shared" si="100"/>
        <v>-332.60599999999999</v>
      </c>
      <c r="W67" s="318">
        <f t="shared" si="100"/>
        <v>-332.60599999999999</v>
      </c>
      <c r="X67" s="320">
        <f>N67/7</f>
        <v>-428.57142857142856</v>
      </c>
      <c r="Y67" s="320">
        <f t="shared" ref="Y67:Y69" si="101">X67</f>
        <v>-428.57142857142856</v>
      </c>
      <c r="Z67" s="320">
        <f t="shared" ref="Z67:Z69" si="102">Y67</f>
        <v>-428.57142857142856</v>
      </c>
      <c r="AA67" s="320">
        <f t="shared" ref="AA67:AA69" si="103">Z67</f>
        <v>-428.57142857142856</v>
      </c>
      <c r="AB67" s="320">
        <f t="shared" ref="AB67:AB69" si="104">AA67</f>
        <v>-428.57142857142856</v>
      </c>
      <c r="AC67" s="320">
        <f t="shared" ref="AC67:AC69" si="105">AB67</f>
        <v>-428.57142857142856</v>
      </c>
      <c r="AD67" s="320">
        <f t="shared" ref="AD67:AD69" si="106">AC67</f>
        <v>-428.57142857142856</v>
      </c>
      <c r="AE67" s="141"/>
    </row>
    <row r="68" spans="1:85" ht="12.75" customHeight="1" x14ac:dyDescent="0.2">
      <c r="B68" s="141" t="s">
        <v>777</v>
      </c>
      <c r="C68" s="294">
        <f>-'TB (2) -September'!D103-'TB (2) -September'!D102</f>
        <v>-2834.01</v>
      </c>
      <c r="D68" s="295">
        <f t="shared" si="97"/>
        <v>2069.4185714285713</v>
      </c>
      <c r="E68" s="267">
        <f t="shared" si="98"/>
        <v>-4903.4285714285716</v>
      </c>
      <c r="F68" s="329"/>
      <c r="G68" s="294">
        <f>-TB!D104-TB!D103</f>
        <v>-33573.61</v>
      </c>
      <c r="H68" s="295">
        <f>+G68-I68</f>
        <v>6896.0600000000049</v>
      </c>
      <c r="I68" s="267">
        <f t="shared" si="99"/>
        <v>-40469.670000000006</v>
      </c>
      <c r="J68" s="267"/>
      <c r="K68" s="267">
        <v>-10058</v>
      </c>
      <c r="L68" s="267">
        <f>O68-K68</f>
        <v>-30411.67</v>
      </c>
      <c r="M68" s="267">
        <v>-6145.67</v>
      </c>
      <c r="N68" s="267">
        <v>-34324</v>
      </c>
      <c r="O68" s="293">
        <f>M68+N68</f>
        <v>-40469.67</v>
      </c>
      <c r="P68" s="283"/>
      <c r="Q68" s="141" t="s">
        <v>777</v>
      </c>
      <c r="R68" s="267">
        <f>O68</f>
        <v>-40469.67</v>
      </c>
      <c r="S68" s="318">
        <f>M68/5</f>
        <v>-1229.134</v>
      </c>
      <c r="T68" s="318">
        <f t="shared" ref="T68:W68" si="107">S68</f>
        <v>-1229.134</v>
      </c>
      <c r="U68" s="318">
        <f t="shared" si="107"/>
        <v>-1229.134</v>
      </c>
      <c r="V68" s="318">
        <f t="shared" si="107"/>
        <v>-1229.134</v>
      </c>
      <c r="W68" s="318">
        <f t="shared" si="107"/>
        <v>-1229.134</v>
      </c>
      <c r="X68" s="320">
        <f>N68/7</f>
        <v>-4903.4285714285716</v>
      </c>
      <c r="Y68" s="320">
        <f t="shared" si="101"/>
        <v>-4903.4285714285716</v>
      </c>
      <c r="Z68" s="320">
        <f t="shared" si="102"/>
        <v>-4903.4285714285716</v>
      </c>
      <c r="AA68" s="320">
        <f t="shared" si="103"/>
        <v>-4903.4285714285716</v>
      </c>
      <c r="AB68" s="320">
        <f t="shared" si="104"/>
        <v>-4903.4285714285716</v>
      </c>
      <c r="AC68" s="320">
        <f t="shared" si="105"/>
        <v>-4903.4285714285716</v>
      </c>
      <c r="AD68" s="320">
        <f t="shared" si="106"/>
        <v>-4903.4285714285716</v>
      </c>
      <c r="AE68" s="141"/>
    </row>
    <row r="69" spans="1:85" ht="12.75" customHeight="1" x14ac:dyDescent="0.2">
      <c r="B69" s="141" t="s">
        <v>771</v>
      </c>
      <c r="C69" s="294">
        <f>-'TB (2) -September'!D88-'TB (2) -September'!D100-'TB (2) -September'!D90-'TB (2) -September'!D89</f>
        <v>8740.619999999999</v>
      </c>
      <c r="D69" s="295">
        <f t="shared" si="97"/>
        <v>9119.7628571428559</v>
      </c>
      <c r="E69" s="267">
        <f t="shared" si="98"/>
        <v>-379.14285714285717</v>
      </c>
      <c r="F69" s="329"/>
      <c r="G69" s="294">
        <f>-TB!D89-TB!D101-TB!D91-TB!D90</f>
        <v>6648.04</v>
      </c>
      <c r="H69" s="295">
        <f>+G69-I69</f>
        <v>10311.27</v>
      </c>
      <c r="I69" s="267">
        <f t="shared" si="99"/>
        <v>-3663.2300000000009</v>
      </c>
      <c r="J69" s="267"/>
      <c r="K69" s="267">
        <v>-4618</v>
      </c>
      <c r="L69" s="267">
        <f>O69-K69</f>
        <v>954.77</v>
      </c>
      <c r="M69" s="267">
        <v>-1009.2300000000001</v>
      </c>
      <c r="N69" s="267">
        <v>-2654</v>
      </c>
      <c r="O69" s="293">
        <f>M69+N69</f>
        <v>-3663.23</v>
      </c>
      <c r="P69" s="286"/>
      <c r="Q69" s="141" t="s">
        <v>771</v>
      </c>
      <c r="R69" s="267">
        <f>O69</f>
        <v>-3663.23</v>
      </c>
      <c r="S69" s="318">
        <f>M69/5</f>
        <v>-201.84600000000003</v>
      </c>
      <c r="T69" s="318">
        <f t="shared" ref="T69:W69" si="108">S69</f>
        <v>-201.84600000000003</v>
      </c>
      <c r="U69" s="318">
        <f t="shared" si="108"/>
        <v>-201.84600000000003</v>
      </c>
      <c r="V69" s="318">
        <f t="shared" si="108"/>
        <v>-201.84600000000003</v>
      </c>
      <c r="W69" s="318">
        <f t="shared" si="108"/>
        <v>-201.84600000000003</v>
      </c>
      <c r="X69" s="320">
        <f>N69/7</f>
        <v>-379.14285714285717</v>
      </c>
      <c r="Y69" s="320">
        <f t="shared" si="101"/>
        <v>-379.14285714285717</v>
      </c>
      <c r="Z69" s="320">
        <f t="shared" si="102"/>
        <v>-379.14285714285717</v>
      </c>
      <c r="AA69" s="320">
        <f t="shared" si="103"/>
        <v>-379.14285714285717</v>
      </c>
      <c r="AB69" s="320">
        <f t="shared" si="104"/>
        <v>-379.14285714285717</v>
      </c>
      <c r="AC69" s="320">
        <f t="shared" si="105"/>
        <v>-379.14285714285717</v>
      </c>
      <c r="AD69" s="320">
        <f t="shared" si="106"/>
        <v>-379.14285714285717</v>
      </c>
      <c r="AE69" s="141"/>
    </row>
    <row r="70" spans="1:85" ht="12.75" customHeight="1" x14ac:dyDescent="0.2">
      <c r="B70" s="141"/>
      <c r="C70" s="304"/>
      <c r="D70" s="295"/>
      <c r="E70" s="267"/>
      <c r="F70" s="329"/>
      <c r="G70" s="304"/>
      <c r="H70" s="295"/>
      <c r="I70" s="267"/>
      <c r="J70" s="269"/>
      <c r="K70" s="269"/>
      <c r="L70" s="269"/>
      <c r="M70" s="269"/>
      <c r="N70" s="269"/>
      <c r="O70" s="305"/>
      <c r="P70" s="283"/>
      <c r="Q70" s="141"/>
      <c r="R70" s="269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</row>
    <row r="71" spans="1:85" ht="12.75" customHeight="1" x14ac:dyDescent="0.2">
      <c r="B71" s="140" t="s">
        <v>1019</v>
      </c>
      <c r="C71" s="304"/>
      <c r="D71" s="295"/>
      <c r="E71" s="267"/>
      <c r="F71" s="329"/>
      <c r="G71" s="304"/>
      <c r="H71" s="295"/>
      <c r="I71" s="267"/>
      <c r="J71" s="269"/>
      <c r="K71" s="269"/>
      <c r="L71" s="269"/>
      <c r="M71" s="269"/>
      <c r="N71" s="269"/>
      <c r="O71" s="305"/>
      <c r="P71" s="283"/>
      <c r="Q71" s="140" t="s">
        <v>1019</v>
      </c>
      <c r="R71" s="269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</row>
    <row r="72" spans="1:85" ht="12.75" customHeight="1" x14ac:dyDescent="0.2">
      <c r="B72" s="141" t="s">
        <v>778</v>
      </c>
      <c r="C72" s="294">
        <f>-'TB (2) -September'!D76-'TB (2) -September'!D92-'TB (2) -September'!D93-'TB (2) -September'!D94</f>
        <v>505.32000000000005</v>
      </c>
      <c r="D72" s="295">
        <f>C72-E72</f>
        <v>921.98</v>
      </c>
      <c r="E72" s="267">
        <f>AD72</f>
        <v>-416.65999999999997</v>
      </c>
      <c r="F72" s="329"/>
      <c r="G72" s="294">
        <f>-TB!D77-TB!D93-TB!D94-TB!D95</f>
        <v>-5733.32</v>
      </c>
      <c r="H72" s="295">
        <f>+G72-I72</f>
        <v>623.20999999999913</v>
      </c>
      <c r="I72" s="267">
        <f>SUM(S72:AD72)</f>
        <v>-6356.5299999999988</v>
      </c>
      <c r="J72" s="267"/>
      <c r="K72" s="267">
        <v>-10543.550000000001</v>
      </c>
      <c r="L72" s="267">
        <f>O72-K72</f>
        <v>4187.0200000000013</v>
      </c>
      <c r="M72" s="267">
        <v>-3439.91</v>
      </c>
      <c r="N72" s="267">
        <v>-2916.62</v>
      </c>
      <c r="O72" s="293">
        <f>M72+N72</f>
        <v>-6356.53</v>
      </c>
      <c r="P72" s="286"/>
      <c r="Q72" s="141" t="s">
        <v>778</v>
      </c>
      <c r="R72" s="267">
        <f>O72</f>
        <v>-6356.53</v>
      </c>
      <c r="S72" s="318">
        <f>M72/5</f>
        <v>-687.98199999999997</v>
      </c>
      <c r="T72" s="318">
        <f t="shared" ref="T72:W72" si="109">S72</f>
        <v>-687.98199999999997</v>
      </c>
      <c r="U72" s="318">
        <f t="shared" si="109"/>
        <v>-687.98199999999997</v>
      </c>
      <c r="V72" s="318">
        <f t="shared" si="109"/>
        <v>-687.98199999999997</v>
      </c>
      <c r="W72" s="318">
        <f t="shared" si="109"/>
        <v>-687.98199999999997</v>
      </c>
      <c r="X72" s="320">
        <f>N72/7</f>
        <v>-416.65999999999997</v>
      </c>
      <c r="Y72" s="320">
        <f t="shared" ref="Y72" si="110">X72</f>
        <v>-416.65999999999997</v>
      </c>
      <c r="Z72" s="320">
        <f t="shared" ref="Z72" si="111">Y72</f>
        <v>-416.65999999999997</v>
      </c>
      <c r="AA72" s="320">
        <f t="shared" ref="AA72" si="112">Z72</f>
        <v>-416.65999999999997</v>
      </c>
      <c r="AB72" s="320">
        <f t="shared" ref="AB72" si="113">AA72</f>
        <v>-416.65999999999997</v>
      </c>
      <c r="AC72" s="320">
        <f t="shared" ref="AC72" si="114">AB72</f>
        <v>-416.65999999999997</v>
      </c>
      <c r="AD72" s="320">
        <f t="shared" ref="AD72" si="115">AC72</f>
        <v>-416.65999999999997</v>
      </c>
      <c r="AE72" s="141"/>
    </row>
    <row r="73" spans="1:85" ht="12.75" customHeight="1" x14ac:dyDescent="0.2">
      <c r="B73" s="141"/>
      <c r="C73" s="294"/>
      <c r="D73" s="295"/>
      <c r="E73" s="267"/>
      <c r="F73" s="329"/>
      <c r="G73" s="294"/>
      <c r="H73" s="295"/>
      <c r="I73" s="267"/>
      <c r="J73" s="267"/>
      <c r="K73" s="267"/>
      <c r="L73" s="267"/>
      <c r="M73" s="267"/>
      <c r="N73" s="267"/>
      <c r="O73" s="293"/>
      <c r="P73" s="283"/>
      <c r="Q73" s="141"/>
      <c r="R73" s="267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141"/>
    </row>
    <row r="74" spans="1:85" ht="12.75" customHeight="1" x14ac:dyDescent="0.2">
      <c r="B74" s="140" t="s">
        <v>97</v>
      </c>
      <c r="C74" s="294"/>
      <c r="D74" s="295"/>
      <c r="E74" s="267"/>
      <c r="F74" s="329"/>
      <c r="G74" s="294"/>
      <c r="H74" s="295"/>
      <c r="I74" s="267"/>
      <c r="J74" s="267"/>
      <c r="K74" s="267"/>
      <c r="L74" s="267"/>
      <c r="M74" s="267"/>
      <c r="N74" s="267"/>
      <c r="O74" s="293"/>
      <c r="P74" s="283"/>
      <c r="Q74" s="140" t="s">
        <v>97</v>
      </c>
      <c r="R74" s="267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141"/>
    </row>
    <row r="75" spans="1:85" ht="12.75" customHeight="1" x14ac:dyDescent="0.2">
      <c r="B75" s="141" t="s">
        <v>97</v>
      </c>
      <c r="C75" s="294">
        <f>-'TB (2) -September'!D101</f>
        <v>-7414.37</v>
      </c>
      <c r="D75" s="295">
        <f>C75-E75</f>
        <v>-1955.227142857143</v>
      </c>
      <c r="E75" s="267">
        <f>AD75</f>
        <v>-5459.1428571428569</v>
      </c>
      <c r="F75" s="329"/>
      <c r="G75" s="294">
        <f>-TB!D102</f>
        <v>-63137.03</v>
      </c>
      <c r="H75" s="295">
        <f>+G75-I75</f>
        <v>-1757.1300000000119</v>
      </c>
      <c r="I75" s="267">
        <f>SUM(S75:AD75)</f>
        <v>-61379.899999999987</v>
      </c>
      <c r="J75" s="267"/>
      <c r="K75" s="267">
        <v>-44866.149999999994</v>
      </c>
      <c r="L75" s="267">
        <f>O75-K75</f>
        <v>-16513.750000000007</v>
      </c>
      <c r="M75" s="267">
        <v>-23165.9</v>
      </c>
      <c r="N75" s="267">
        <v>-38214</v>
      </c>
      <c r="O75" s="293">
        <f>M75+N75</f>
        <v>-61379.9</v>
      </c>
      <c r="P75" s="283"/>
      <c r="Q75" s="141" t="s">
        <v>97</v>
      </c>
      <c r="R75" s="267">
        <f>O75</f>
        <v>-61379.9</v>
      </c>
      <c r="S75" s="318">
        <f>M75/5</f>
        <v>-4633.18</v>
      </c>
      <c r="T75" s="318">
        <f t="shared" ref="T75:W75" si="116">S75</f>
        <v>-4633.18</v>
      </c>
      <c r="U75" s="318">
        <f t="shared" si="116"/>
        <v>-4633.18</v>
      </c>
      <c r="V75" s="318">
        <f t="shared" si="116"/>
        <v>-4633.18</v>
      </c>
      <c r="W75" s="318">
        <f t="shared" si="116"/>
        <v>-4633.18</v>
      </c>
      <c r="X75" s="320">
        <f>N75/7</f>
        <v>-5459.1428571428569</v>
      </c>
      <c r="Y75" s="320">
        <f t="shared" ref="Y75" si="117">X75</f>
        <v>-5459.1428571428569</v>
      </c>
      <c r="Z75" s="320">
        <f t="shared" ref="Z75" si="118">Y75</f>
        <v>-5459.1428571428569</v>
      </c>
      <c r="AA75" s="320">
        <f t="shared" ref="AA75" si="119">Z75</f>
        <v>-5459.1428571428569</v>
      </c>
      <c r="AB75" s="320">
        <f t="shared" ref="AB75" si="120">AA75</f>
        <v>-5459.1428571428569</v>
      </c>
      <c r="AC75" s="320">
        <f t="shared" ref="AC75" si="121">AB75</f>
        <v>-5459.1428571428569</v>
      </c>
      <c r="AD75" s="320">
        <f t="shared" ref="AD75" si="122">AC75</f>
        <v>-5459.1428571428569</v>
      </c>
      <c r="AE75" s="141"/>
    </row>
    <row r="76" spans="1:85" ht="12.75" customHeight="1" x14ac:dyDescent="0.2">
      <c r="B76" s="141"/>
      <c r="C76" s="304"/>
      <c r="D76" s="295"/>
      <c r="E76" s="267"/>
      <c r="F76" s="329"/>
      <c r="G76" s="304"/>
      <c r="H76" s="295"/>
      <c r="I76" s="267"/>
      <c r="J76" s="269"/>
      <c r="K76" s="269"/>
      <c r="L76" s="269"/>
      <c r="M76" s="269"/>
      <c r="N76" s="269"/>
      <c r="O76" s="305"/>
      <c r="P76" s="283"/>
      <c r="Q76" s="141"/>
      <c r="R76" s="269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</row>
    <row r="77" spans="1:85" ht="12.75" customHeight="1" x14ac:dyDescent="0.2">
      <c r="B77" s="140" t="s">
        <v>1021</v>
      </c>
      <c r="C77" s="304"/>
      <c r="D77" s="295"/>
      <c r="E77" s="267"/>
      <c r="F77" s="329"/>
      <c r="G77" s="304"/>
      <c r="H77" s="295"/>
      <c r="I77" s="267"/>
      <c r="J77" s="269"/>
      <c r="K77" s="269"/>
      <c r="L77" s="269"/>
      <c r="M77" s="269"/>
      <c r="N77" s="269"/>
      <c r="O77" s="305"/>
      <c r="P77" s="283"/>
      <c r="Q77" s="140" t="s">
        <v>1021</v>
      </c>
      <c r="R77" s="269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</row>
    <row r="78" spans="1:85" ht="12.75" customHeight="1" x14ac:dyDescent="0.2">
      <c r="B78" s="141" t="s">
        <v>930</v>
      </c>
      <c r="C78" s="294">
        <f>-'TB (2) -September'!D119-'TB (2) -September'!D121</f>
        <v>0</v>
      </c>
      <c r="D78" s="295">
        <f>C78-E78</f>
        <v>0</v>
      </c>
      <c r="E78" s="332">
        <f>AD78</f>
        <v>0</v>
      </c>
      <c r="F78" s="329"/>
      <c r="G78" s="294">
        <f>-TB!D120-TB!C122</f>
        <v>-5269.73</v>
      </c>
      <c r="H78" s="295">
        <f>+G78-I78</f>
        <v>-55.839999999999236</v>
      </c>
      <c r="I78" s="267">
        <f>SUM(S78:AD78)</f>
        <v>-5213.8900000000003</v>
      </c>
      <c r="J78" s="267"/>
      <c r="K78" s="267">
        <v>-832</v>
      </c>
      <c r="L78" s="267">
        <f>O78-K78</f>
        <v>-4381.8900000000003</v>
      </c>
      <c r="M78" s="267">
        <v>-5213.8900000000003</v>
      </c>
      <c r="N78" s="267">
        <v>0</v>
      </c>
      <c r="O78" s="293">
        <f>M78+N78</f>
        <v>-5213.8900000000003</v>
      </c>
      <c r="P78" s="283"/>
      <c r="Q78" s="141" t="s">
        <v>930</v>
      </c>
      <c r="R78" s="267">
        <f>O78</f>
        <v>-5213.8900000000003</v>
      </c>
      <c r="S78" s="318">
        <f>M78/5</f>
        <v>-1042.778</v>
      </c>
      <c r="T78" s="318">
        <f t="shared" ref="T78:W78" si="123">S78</f>
        <v>-1042.778</v>
      </c>
      <c r="U78" s="318">
        <f t="shared" si="123"/>
        <v>-1042.778</v>
      </c>
      <c r="V78" s="318">
        <f t="shared" si="123"/>
        <v>-1042.778</v>
      </c>
      <c r="W78" s="318">
        <f t="shared" si="123"/>
        <v>-1042.778</v>
      </c>
      <c r="X78" s="320">
        <f>N78/7</f>
        <v>0</v>
      </c>
      <c r="Y78" s="320">
        <f t="shared" ref="Y78" si="124">X78</f>
        <v>0</v>
      </c>
      <c r="Z78" s="320">
        <f t="shared" ref="Z78" si="125">Y78</f>
        <v>0</v>
      </c>
      <c r="AA78" s="320">
        <f t="shared" ref="AA78" si="126">Z78</f>
        <v>0</v>
      </c>
      <c r="AB78" s="320">
        <f t="shared" ref="AB78" si="127">AA78</f>
        <v>0</v>
      </c>
      <c r="AC78" s="320">
        <f t="shared" ref="AC78" si="128">AB78</f>
        <v>0</v>
      </c>
      <c r="AD78" s="320">
        <f t="shared" ref="AD78" si="129">AC78</f>
        <v>0</v>
      </c>
      <c r="AE78" s="141"/>
    </row>
    <row r="79" spans="1:85" ht="12.75" customHeight="1" x14ac:dyDescent="0.25">
      <c r="B79" s="311" t="s">
        <v>1032</v>
      </c>
      <c r="C79" s="302">
        <f>SUM(C67:C78)</f>
        <v>-1405.2400000000016</v>
      </c>
      <c r="D79" s="292">
        <f>C79-E79</f>
        <v>10181.705714285712</v>
      </c>
      <c r="E79" s="302">
        <f>SUM(E67:E78)</f>
        <v>-11586.945714285714</v>
      </c>
      <c r="F79" s="330"/>
      <c r="G79" s="302">
        <f>SUM(G67:G78)</f>
        <v>-104434.12999999999</v>
      </c>
      <c r="H79" s="292">
        <f>+G79-I79</f>
        <v>17312.119999999995</v>
      </c>
      <c r="I79" s="303">
        <f>SUM(I67:I78)</f>
        <v>-121746.24999999999</v>
      </c>
      <c r="J79" s="268"/>
      <c r="K79" s="302">
        <f>SUM(K67:K78)</f>
        <v>-76616.209999999992</v>
      </c>
      <c r="L79" s="292">
        <f>O79-K79</f>
        <v>-45130.040000000008</v>
      </c>
      <c r="M79" s="302">
        <f>SUM(M67:M78)</f>
        <v>-40637.630000000005</v>
      </c>
      <c r="N79" s="302">
        <f>SUM(N67:N78)</f>
        <v>-81108.62</v>
      </c>
      <c r="O79" s="292">
        <f>M79+N79</f>
        <v>-121746.25</v>
      </c>
      <c r="P79" s="283"/>
      <c r="Q79" s="307" t="s">
        <v>1032</v>
      </c>
      <c r="R79" s="302">
        <f>SUM(R67:R78)</f>
        <v>-121746.25</v>
      </c>
      <c r="S79" s="326">
        <f t="shared" ref="S79:AD79" si="130">SUM(S66:S78)</f>
        <v>-8127.5260000000007</v>
      </c>
      <c r="T79" s="326">
        <f t="shared" si="130"/>
        <v>-8127.5260000000007</v>
      </c>
      <c r="U79" s="326">
        <f t="shared" si="130"/>
        <v>-8127.5260000000007</v>
      </c>
      <c r="V79" s="326">
        <f t="shared" si="130"/>
        <v>-8127.5260000000007</v>
      </c>
      <c r="W79" s="326">
        <f t="shared" si="130"/>
        <v>-8127.5260000000007</v>
      </c>
      <c r="X79" s="326">
        <f t="shared" si="130"/>
        <v>-11586.945714285714</v>
      </c>
      <c r="Y79" s="326">
        <f t="shared" si="130"/>
        <v>-11586.945714285714</v>
      </c>
      <c r="Z79" s="326">
        <f t="shared" si="130"/>
        <v>-11586.945714285714</v>
      </c>
      <c r="AA79" s="326">
        <f t="shared" si="130"/>
        <v>-11586.945714285714</v>
      </c>
      <c r="AB79" s="326">
        <f t="shared" si="130"/>
        <v>-11586.945714285714</v>
      </c>
      <c r="AC79" s="326">
        <f t="shared" si="130"/>
        <v>-11586.945714285714</v>
      </c>
      <c r="AD79" s="326">
        <f t="shared" si="130"/>
        <v>-11586.945714285714</v>
      </c>
      <c r="AE79" s="141"/>
    </row>
    <row r="80" spans="1:85" s="139" customFormat="1" ht="21.75" customHeight="1" x14ac:dyDescent="0.3">
      <c r="A80" s="142"/>
      <c r="B80" s="309" t="s">
        <v>1026</v>
      </c>
      <c r="C80" s="300">
        <f>C59+C63+C79</f>
        <v>-13514.250000000002</v>
      </c>
      <c r="D80" s="300">
        <f>C80-E80</f>
        <v>7964.6957142857118</v>
      </c>
      <c r="E80" s="300">
        <f>E59+E63+E79</f>
        <v>-21478.945714285714</v>
      </c>
      <c r="F80" s="253"/>
      <c r="G80" s="300">
        <f>G59+G63+G79</f>
        <v>-241848.14</v>
      </c>
      <c r="H80" s="300">
        <f>+G80-I80</f>
        <v>23949.419999999984</v>
      </c>
      <c r="I80" s="300">
        <f>I59+I63+I79</f>
        <v>-265797.56</v>
      </c>
      <c r="J80" s="267"/>
      <c r="K80" s="300">
        <f>K59+K63+K79</f>
        <v>-227594.35</v>
      </c>
      <c r="L80" s="300">
        <f>O80-K80</f>
        <v>-38203.209999999992</v>
      </c>
      <c r="M80" s="300">
        <f>M59+M63+M79</f>
        <v>-90444.94</v>
      </c>
      <c r="N80" s="300">
        <f>N59+N63+N79</f>
        <v>-188452.62</v>
      </c>
      <c r="O80" s="300">
        <f>O59+O63+O79</f>
        <v>-265797.56</v>
      </c>
      <c r="P80" s="283"/>
      <c r="Q80" s="309" t="s">
        <v>1022</v>
      </c>
      <c r="R80" s="300">
        <f t="shared" ref="R80" si="131">R59+R63+R79</f>
        <v>-265797.56</v>
      </c>
      <c r="S80" s="323">
        <f>S59+S63+S79</f>
        <v>-18088.988000000001</v>
      </c>
      <c r="T80" s="323">
        <f t="shared" ref="T80:AD80" si="132">T59+T63+T79</f>
        <v>-18088.988000000001</v>
      </c>
      <c r="U80" s="323">
        <f t="shared" si="132"/>
        <v>-18088.988000000001</v>
      </c>
      <c r="V80" s="323">
        <f t="shared" si="132"/>
        <v>-18088.988000000001</v>
      </c>
      <c r="W80" s="323">
        <f t="shared" si="132"/>
        <v>-18088.988000000001</v>
      </c>
      <c r="X80" s="323">
        <f t="shared" si="132"/>
        <v>-23978.945714285714</v>
      </c>
      <c r="Y80" s="323">
        <f t="shared" si="132"/>
        <v>-22563.745714285713</v>
      </c>
      <c r="Z80" s="323">
        <f t="shared" si="132"/>
        <v>-24899.945714285714</v>
      </c>
      <c r="AA80" s="323">
        <f t="shared" si="132"/>
        <v>-21478.945714285714</v>
      </c>
      <c r="AB80" s="323">
        <f t="shared" si="132"/>
        <v>-39473.145714285711</v>
      </c>
      <c r="AC80" s="323">
        <f t="shared" si="132"/>
        <v>-21478.945714285714</v>
      </c>
      <c r="AD80" s="323">
        <f t="shared" si="132"/>
        <v>-21478.945714285714</v>
      </c>
      <c r="AE80" s="14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  <c r="CF80" s="202"/>
      <c r="CG80" s="202"/>
    </row>
    <row r="81" spans="1:85" s="139" customFormat="1" ht="10.5" customHeight="1" x14ac:dyDescent="0.3">
      <c r="A81" s="142"/>
      <c r="B81" s="186"/>
      <c r="C81" s="215"/>
      <c r="D81" s="215"/>
      <c r="E81" s="215"/>
      <c r="F81" s="215"/>
      <c r="G81" s="215"/>
      <c r="H81" s="215"/>
      <c r="I81" s="215"/>
      <c r="J81" s="265"/>
      <c r="K81" s="215"/>
      <c r="L81" s="215"/>
      <c r="M81" s="215"/>
      <c r="N81" s="215"/>
      <c r="O81" s="215"/>
      <c r="P81" s="285"/>
      <c r="Q81" s="186"/>
      <c r="R81" s="215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201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  <c r="CF81" s="202"/>
      <c r="CG81" s="202"/>
    </row>
    <row r="82" spans="1:85" ht="12.75" customHeight="1" x14ac:dyDescent="0.2">
      <c r="B82" s="308" t="s">
        <v>946</v>
      </c>
      <c r="C82" s="299">
        <f>C46+C80+C23+C28</f>
        <v>11316.58</v>
      </c>
      <c r="D82" s="299">
        <f>C82-E82</f>
        <v>15991.163238095238</v>
      </c>
      <c r="E82" s="299">
        <f>E46+E80+E23+E28</f>
        <v>-4674.5832380952379</v>
      </c>
      <c r="F82" s="215"/>
      <c r="G82" s="299">
        <f>G46+G80+G23+G28</f>
        <v>44306.93</v>
      </c>
      <c r="H82" s="299">
        <f>G82-I82</f>
        <v>93550.039999999979</v>
      </c>
      <c r="I82" s="299">
        <f>I46+I80+I23+I28</f>
        <v>-49243.109999999979</v>
      </c>
      <c r="J82" s="265"/>
      <c r="K82" s="299">
        <f t="shared" ref="K82:N82" si="133">K46+K80+K23+K28</f>
        <v>-27165.840000000084</v>
      </c>
      <c r="L82" s="299">
        <f t="shared" si="133"/>
        <v>-22077.089999999975</v>
      </c>
      <c r="M82" s="299">
        <f t="shared" si="133"/>
        <v>-59744.820000000022</v>
      </c>
      <c r="N82" s="299">
        <f t="shared" si="133"/>
        <v>8279.8899999999958</v>
      </c>
      <c r="O82" s="299">
        <f>O46+O80+O23+O28</f>
        <v>-49242.930000000022</v>
      </c>
      <c r="P82" s="283"/>
      <c r="Q82" s="322" t="s">
        <v>946</v>
      </c>
      <c r="R82" s="299">
        <f>R46+R80+R23+R28</f>
        <v>-49242.930000000022</v>
      </c>
      <c r="S82" s="288">
        <f>S46+S80+S23+S28</f>
        <v>-8892.8876666666692</v>
      </c>
      <c r="T82" s="288">
        <f t="shared" ref="T82:AD82" si="134">T46+T80+T23+T28</f>
        <v>-9445.4276666666701</v>
      </c>
      <c r="U82" s="288">
        <f t="shared" si="134"/>
        <v>-8055.4276666666701</v>
      </c>
      <c r="V82" s="288">
        <f t="shared" si="134"/>
        <v>-9445.4276666666701</v>
      </c>
      <c r="W82" s="288">
        <f t="shared" si="134"/>
        <v>-7340.2876666666707</v>
      </c>
      <c r="X82" s="288">
        <f t="shared" si="134"/>
        <v>-11149.330238095241</v>
      </c>
      <c r="Y82" s="333">
        <f t="shared" si="134"/>
        <v>65275.021428571432</v>
      </c>
      <c r="Z82" s="344">
        <f t="shared" si="134"/>
        <v>-22376.316571428571</v>
      </c>
      <c r="AA82" s="347">
        <f t="shared" si="134"/>
        <v>-5060.4565714285709</v>
      </c>
      <c r="AB82" s="348">
        <f t="shared" si="134"/>
        <v>-20513.403238095234</v>
      </c>
      <c r="AC82" s="349">
        <f t="shared" si="134"/>
        <v>-7564.5832380952379</v>
      </c>
      <c r="AD82" s="340">
        <f t="shared" si="134"/>
        <v>-4674.5832380952379</v>
      </c>
      <c r="AE82" s="141"/>
    </row>
    <row r="83" spans="1:85" s="189" customFormat="1" ht="12.75" customHeight="1" x14ac:dyDescent="0.2">
      <c r="A83" s="141"/>
      <c r="B83" s="214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83"/>
      <c r="Q83" s="150"/>
      <c r="R83" s="215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41"/>
    </row>
    <row r="84" spans="1:85" s="189" customFormat="1" ht="12.75" customHeight="1" x14ac:dyDescent="0.2">
      <c r="A84" s="141"/>
      <c r="B84" s="312" t="s">
        <v>1074</v>
      </c>
      <c r="C84" s="288">
        <f>-'TB (2) -September'!C95</f>
        <v>5945</v>
      </c>
      <c r="D84" s="288"/>
      <c r="E84" s="288"/>
      <c r="F84" s="215"/>
      <c r="G84" s="365">
        <f>-TB!C96</f>
        <v>-25000</v>
      </c>
      <c r="H84" s="288"/>
      <c r="I84" s="288"/>
      <c r="J84" s="265"/>
      <c r="K84" s="215"/>
      <c r="L84" s="215"/>
      <c r="M84" s="288"/>
      <c r="N84" s="288"/>
      <c r="O84" s="288">
        <f>G84</f>
        <v>-25000</v>
      </c>
      <c r="P84" s="283"/>
      <c r="Q84" s="187"/>
      <c r="R84" s="253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41"/>
    </row>
    <row r="85" spans="1:85" s="189" customFormat="1" ht="12.75" customHeight="1" x14ac:dyDescent="0.2">
      <c r="A85" s="141"/>
      <c r="B85" s="312"/>
      <c r="C85" s="288"/>
      <c r="D85" s="288"/>
      <c r="E85" s="288"/>
      <c r="F85" s="215"/>
      <c r="G85" s="370"/>
      <c r="H85" s="288"/>
      <c r="I85" s="288"/>
      <c r="J85" s="265"/>
      <c r="K85" s="215"/>
      <c r="L85" s="215"/>
      <c r="M85" s="288"/>
      <c r="N85" s="288"/>
      <c r="O85" s="288"/>
      <c r="P85" s="283"/>
      <c r="Q85" s="187"/>
      <c r="R85" s="253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41"/>
    </row>
    <row r="86" spans="1:85" s="189" customFormat="1" ht="12.75" customHeight="1" x14ac:dyDescent="0.2">
      <c r="A86" s="141"/>
      <c r="B86" s="308" t="s">
        <v>1079</v>
      </c>
      <c r="C86" s="299">
        <f>C82+C84</f>
        <v>17261.580000000002</v>
      </c>
      <c r="D86" s="299"/>
      <c r="E86" s="299"/>
      <c r="F86" s="215"/>
      <c r="G86" s="299">
        <f>SUM(G82:G84)</f>
        <v>19306.93</v>
      </c>
      <c r="H86" s="299"/>
      <c r="I86" s="299"/>
      <c r="J86" s="265"/>
      <c r="K86" s="299">
        <f>K82</f>
        <v>-27165.840000000084</v>
      </c>
      <c r="L86" s="299">
        <f>O86-K86</f>
        <v>-47077.089999999938</v>
      </c>
      <c r="M86" s="299"/>
      <c r="N86" s="299">
        <f>SUM(N82:N84)</f>
        <v>8279.8899999999958</v>
      </c>
      <c r="O86" s="299">
        <f>SUM(O82:O84)</f>
        <v>-74242.930000000022</v>
      </c>
      <c r="P86" s="283"/>
      <c r="Q86" s="187"/>
      <c r="R86" s="253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41"/>
    </row>
    <row r="87" spans="1:85" s="189" customFormat="1" ht="12.75" customHeight="1" x14ac:dyDescent="0.2">
      <c r="A87" s="141"/>
      <c r="B87" s="190"/>
      <c r="C87" s="153" t="b">
        <f>ROUND(C86,1)=ROUND(C88,1)</f>
        <v>1</v>
      </c>
      <c r="D87" s="153"/>
      <c r="E87" s="153"/>
      <c r="F87" s="153"/>
      <c r="G87" s="153" t="b">
        <f>ROUND(G86,0)=ROUND(G88,0)</f>
        <v>1</v>
      </c>
      <c r="H87" s="153"/>
      <c r="I87" s="153"/>
      <c r="J87" s="269"/>
      <c r="K87" s="215"/>
      <c r="L87" s="153"/>
      <c r="M87" s="198"/>
      <c r="N87" s="198"/>
      <c r="O87" s="153"/>
      <c r="P87" s="269"/>
      <c r="Q87" s="141"/>
      <c r="R87" s="153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91"/>
      <c r="AE87" s="141"/>
    </row>
    <row r="88" spans="1:85" s="189" customFormat="1" ht="12.75" customHeight="1" x14ac:dyDescent="0.2">
      <c r="A88" s="141"/>
      <c r="B88" s="192"/>
      <c r="C88" s="281">
        <f>-'TB (2) -September'!D123</f>
        <v>17261.580000000005</v>
      </c>
      <c r="D88" s="281"/>
      <c r="E88" s="281"/>
      <c r="F88" s="281"/>
      <c r="G88" s="281">
        <f>-TB!D124</f>
        <v>19306.970000000012</v>
      </c>
      <c r="H88" s="194"/>
      <c r="I88" s="195"/>
      <c r="J88" s="270"/>
      <c r="K88" s="153"/>
      <c r="L88" s="193"/>
      <c r="M88" s="275"/>
      <c r="N88" s="275"/>
      <c r="O88" s="193"/>
      <c r="P88" s="283"/>
      <c r="Q88" s="141"/>
      <c r="R88" s="193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</row>
    <row r="89" spans="1:85" s="189" customFormat="1" ht="12.75" customHeight="1" x14ac:dyDescent="0.2">
      <c r="A89" s="141"/>
      <c r="B89" s="192"/>
      <c r="C89" s="194">
        <f>ROUND(C86-C88,1)</f>
        <v>0</v>
      </c>
      <c r="D89" s="194"/>
      <c r="E89" s="194"/>
      <c r="F89" s="194"/>
      <c r="G89" s="194">
        <f>ROUND(G86-G88,0)</f>
        <v>0</v>
      </c>
      <c r="H89" s="194"/>
      <c r="I89" s="195"/>
      <c r="J89" s="271"/>
      <c r="K89" s="153"/>
      <c r="L89" s="194"/>
      <c r="M89" s="276"/>
      <c r="N89" s="276"/>
      <c r="O89" s="194"/>
      <c r="P89" s="283"/>
      <c r="Q89" s="141"/>
      <c r="R89" s="194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</row>
    <row r="90" spans="1:85" s="189" customFormat="1" ht="12.75" customHeight="1" x14ac:dyDescent="0.2">
      <c r="A90" s="141"/>
      <c r="B90" s="192"/>
      <c r="C90" s="196"/>
      <c r="D90" s="196"/>
      <c r="E90" s="196"/>
      <c r="F90" s="196"/>
      <c r="G90" s="196"/>
      <c r="H90" s="196"/>
      <c r="I90" s="153"/>
      <c r="J90" s="269"/>
      <c r="K90" s="193"/>
      <c r="L90" s="153"/>
      <c r="M90" s="198"/>
      <c r="N90" s="198"/>
      <c r="O90" s="153"/>
      <c r="P90" s="283"/>
      <c r="Q90" s="187"/>
      <c r="R90" s="153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</row>
    <row r="91" spans="1:85" s="189" customFormat="1" ht="12.75" customHeight="1" x14ac:dyDescent="0.2">
      <c r="A91" s="141"/>
      <c r="B91" s="192"/>
      <c r="C91" s="334"/>
      <c r="D91" s="334"/>
      <c r="E91" s="334"/>
      <c r="F91" s="334"/>
      <c r="G91" s="334"/>
      <c r="H91" s="334"/>
      <c r="I91" s="335"/>
      <c r="J91" s="336"/>
      <c r="K91" s="337"/>
      <c r="L91" s="335"/>
      <c r="M91" s="338"/>
      <c r="N91" s="338"/>
      <c r="O91" s="335"/>
      <c r="P91" s="283"/>
      <c r="R91" s="153"/>
    </row>
    <row r="92" spans="1:85" s="189" customFormat="1" ht="12.75" customHeight="1" x14ac:dyDescent="0.2">
      <c r="A92" s="141"/>
      <c r="B92" s="197"/>
      <c r="C92" s="335"/>
      <c r="D92" s="335"/>
      <c r="E92" s="335"/>
      <c r="F92" s="335"/>
      <c r="G92" s="335"/>
      <c r="H92" s="335"/>
      <c r="I92" s="335"/>
      <c r="J92" s="336"/>
      <c r="K92" s="335"/>
      <c r="L92" s="335"/>
      <c r="M92" s="338"/>
      <c r="N92" s="338"/>
      <c r="O92" s="335"/>
      <c r="P92" s="283"/>
      <c r="R92" s="153"/>
    </row>
    <row r="93" spans="1:85" s="189" customFormat="1" ht="12.75" customHeight="1" x14ac:dyDescent="0.2">
      <c r="A93" s="141"/>
      <c r="B93" s="141"/>
      <c r="C93" s="335"/>
      <c r="D93" s="335"/>
      <c r="E93" s="335"/>
      <c r="F93" s="335"/>
      <c r="G93" s="335"/>
      <c r="H93" s="335"/>
      <c r="I93" s="335"/>
      <c r="J93" s="336"/>
      <c r="K93" s="335"/>
      <c r="L93" s="335"/>
      <c r="M93" s="338"/>
      <c r="N93" s="338"/>
      <c r="O93" s="335"/>
      <c r="P93" s="283"/>
      <c r="R93" s="153"/>
    </row>
    <row r="94" spans="1:85" s="189" customFormat="1" ht="12.75" customHeight="1" x14ac:dyDescent="0.2">
      <c r="A94" s="141"/>
      <c r="B94" s="187"/>
      <c r="C94" s="335"/>
      <c r="D94" s="335"/>
      <c r="E94" s="335"/>
      <c r="F94" s="335"/>
      <c r="G94" s="335"/>
      <c r="H94" s="335"/>
      <c r="I94" s="335"/>
      <c r="J94" s="336"/>
      <c r="K94" s="335"/>
      <c r="L94" s="335"/>
      <c r="M94" s="338"/>
      <c r="N94" s="338"/>
      <c r="O94" s="335"/>
      <c r="P94" s="283"/>
      <c r="R94" s="153"/>
    </row>
    <row r="95" spans="1:85" s="189" customFormat="1" ht="12.75" customHeight="1" x14ac:dyDescent="0.2">
      <c r="A95" s="141"/>
      <c r="C95" s="338"/>
      <c r="D95" s="335"/>
      <c r="E95" s="335"/>
      <c r="F95" s="335"/>
      <c r="G95" s="338"/>
      <c r="H95" s="338"/>
      <c r="I95" s="338"/>
      <c r="J95" s="339"/>
      <c r="K95" s="335"/>
      <c r="L95" s="335"/>
      <c r="M95" s="338"/>
      <c r="N95" s="338"/>
      <c r="O95" s="335"/>
      <c r="P95" s="283"/>
      <c r="R95" s="198"/>
    </row>
    <row r="96" spans="1:85" s="189" customFormat="1" ht="12.75" customHeight="1" x14ac:dyDescent="0.2">
      <c r="A96" s="141"/>
      <c r="C96" s="338"/>
      <c r="D96" s="338"/>
      <c r="E96" s="338"/>
      <c r="F96" s="338"/>
      <c r="G96" s="335"/>
      <c r="H96" s="338"/>
      <c r="I96" s="338"/>
      <c r="J96" s="339"/>
      <c r="K96" s="335"/>
      <c r="L96" s="335"/>
      <c r="M96" s="338"/>
      <c r="N96" s="338"/>
      <c r="O96" s="335"/>
      <c r="P96" s="283"/>
      <c r="R96" s="198"/>
    </row>
    <row r="97" spans="1:18" s="189" customFormat="1" ht="12.75" customHeight="1" x14ac:dyDescent="0.2">
      <c r="A97" s="141"/>
      <c r="B97" s="199"/>
      <c r="C97" s="338"/>
      <c r="D97" s="338"/>
      <c r="E97" s="338"/>
      <c r="F97" s="338"/>
      <c r="G97" s="335"/>
      <c r="H97" s="338"/>
      <c r="I97" s="338"/>
      <c r="J97" s="339"/>
      <c r="K97" s="338"/>
      <c r="L97" s="335"/>
      <c r="M97" s="338"/>
      <c r="N97" s="338"/>
      <c r="O97" s="335"/>
      <c r="P97" s="283"/>
      <c r="R97" s="198"/>
    </row>
    <row r="98" spans="1:18" s="189" customFormat="1" ht="12.75" customHeight="1" x14ac:dyDescent="0.2">
      <c r="A98" s="141"/>
      <c r="C98" s="198"/>
      <c r="D98" s="198"/>
      <c r="E98" s="198"/>
      <c r="F98" s="198"/>
      <c r="G98" s="153"/>
      <c r="H98" s="198"/>
      <c r="I98" s="198"/>
      <c r="J98" s="272"/>
      <c r="K98" s="198"/>
      <c r="L98" s="153"/>
      <c r="M98" s="198"/>
      <c r="N98" s="198"/>
      <c r="O98" s="153"/>
      <c r="P98" s="283"/>
      <c r="R98" s="198"/>
    </row>
    <row r="99" spans="1:18" s="189" customFormat="1" ht="12.75" customHeight="1" x14ac:dyDescent="0.2">
      <c r="A99" s="141"/>
      <c r="B99" s="199"/>
      <c r="C99" s="198"/>
      <c r="D99" s="198"/>
      <c r="E99" s="198"/>
      <c r="F99" s="198"/>
      <c r="G99" s="153"/>
      <c r="H99" s="198"/>
      <c r="I99" s="198"/>
      <c r="J99" s="272"/>
      <c r="K99" s="198"/>
      <c r="L99" s="153"/>
      <c r="M99" s="198"/>
      <c r="N99" s="198"/>
      <c r="O99" s="153"/>
      <c r="P99" s="283"/>
      <c r="R99" s="198"/>
    </row>
    <row r="100" spans="1:18" s="189" customFormat="1" ht="12.75" customHeight="1" x14ac:dyDescent="0.2">
      <c r="A100" s="141"/>
      <c r="B100" s="199"/>
      <c r="C100" s="198"/>
      <c r="D100" s="198"/>
      <c r="E100" s="198"/>
      <c r="F100" s="198"/>
      <c r="G100" s="198"/>
      <c r="H100" s="198"/>
      <c r="I100" s="198"/>
      <c r="J100" s="272"/>
      <c r="K100" s="198"/>
      <c r="L100" s="153"/>
      <c r="M100" s="198"/>
      <c r="N100" s="198"/>
      <c r="O100" s="153"/>
      <c r="P100" s="283"/>
      <c r="R100" s="198"/>
    </row>
    <row r="101" spans="1:18" s="189" customFormat="1" ht="12.75" customHeight="1" x14ac:dyDescent="0.2">
      <c r="A101" s="141"/>
      <c r="B101" s="199"/>
      <c r="C101" s="198"/>
      <c r="D101" s="198"/>
      <c r="E101" s="198"/>
      <c r="F101" s="198"/>
      <c r="G101" s="198"/>
      <c r="H101" s="153"/>
      <c r="I101" s="198"/>
      <c r="J101" s="272"/>
      <c r="K101" s="198"/>
      <c r="L101" s="153"/>
      <c r="M101" s="198"/>
      <c r="N101" s="198"/>
      <c r="O101" s="153"/>
      <c r="P101" s="283"/>
      <c r="R101" s="198"/>
    </row>
    <row r="102" spans="1:18" s="189" customFormat="1" ht="12.75" customHeight="1" x14ac:dyDescent="0.2">
      <c r="A102" s="141"/>
      <c r="C102" s="198"/>
      <c r="D102" s="198"/>
      <c r="E102" s="198"/>
      <c r="F102" s="198"/>
      <c r="G102" s="198"/>
      <c r="H102" s="198"/>
      <c r="I102" s="198"/>
      <c r="J102" s="272"/>
      <c r="K102" s="198"/>
      <c r="L102" s="153"/>
      <c r="M102" s="198"/>
      <c r="N102" s="198"/>
      <c r="O102" s="153"/>
      <c r="P102" s="283"/>
      <c r="R102" s="198"/>
    </row>
    <row r="103" spans="1:18" s="189" customFormat="1" ht="12.75" customHeight="1" x14ac:dyDescent="0.2">
      <c r="A103" s="141"/>
      <c r="C103" s="198"/>
      <c r="D103" s="198"/>
      <c r="E103" s="198"/>
      <c r="F103" s="198"/>
      <c r="G103" s="198"/>
      <c r="H103" s="198"/>
      <c r="I103" s="198"/>
      <c r="J103" s="272"/>
      <c r="K103" s="198"/>
      <c r="L103" s="153"/>
      <c r="M103" s="198"/>
      <c r="N103" s="198"/>
      <c r="O103" s="153"/>
      <c r="P103" s="283"/>
      <c r="R103" s="198"/>
    </row>
    <row r="104" spans="1:18" s="189" customFormat="1" ht="12.75" customHeight="1" x14ac:dyDescent="0.2">
      <c r="A104" s="141"/>
      <c r="B104" s="199"/>
      <c r="C104" s="198"/>
      <c r="D104" s="198"/>
      <c r="E104" s="198"/>
      <c r="F104" s="198"/>
      <c r="G104" s="198"/>
      <c r="H104" s="198"/>
      <c r="I104" s="198"/>
      <c r="J104" s="272"/>
      <c r="K104" s="198"/>
      <c r="L104" s="153"/>
      <c r="M104" s="198"/>
      <c r="N104" s="198"/>
      <c r="O104" s="153"/>
      <c r="P104" s="283"/>
      <c r="R104" s="198"/>
    </row>
    <row r="105" spans="1:18" s="189" customFormat="1" ht="12.75" customHeight="1" x14ac:dyDescent="0.2">
      <c r="A105" s="141"/>
      <c r="C105" s="198"/>
      <c r="D105" s="198"/>
      <c r="E105" s="198"/>
      <c r="F105" s="198"/>
      <c r="G105" s="198"/>
      <c r="H105" s="198"/>
      <c r="I105" s="198"/>
      <c r="J105" s="272"/>
      <c r="K105" s="198"/>
      <c r="L105" s="153"/>
      <c r="M105" s="198"/>
      <c r="N105" s="198"/>
      <c r="O105" s="153"/>
      <c r="P105" s="283"/>
      <c r="R105" s="198"/>
    </row>
    <row r="106" spans="1:18" s="189" customFormat="1" ht="12.75" customHeight="1" x14ac:dyDescent="0.2">
      <c r="A106" s="141"/>
      <c r="B106" s="199"/>
      <c r="C106" s="198"/>
      <c r="D106" s="198"/>
      <c r="E106" s="198"/>
      <c r="F106" s="198"/>
      <c r="G106" s="198"/>
      <c r="H106" s="198"/>
      <c r="I106" s="198"/>
      <c r="J106" s="272"/>
      <c r="K106" s="198"/>
      <c r="L106" s="153"/>
      <c r="M106" s="198"/>
      <c r="N106" s="198"/>
      <c r="O106" s="153"/>
      <c r="P106" s="283"/>
      <c r="R106" s="198"/>
    </row>
    <row r="107" spans="1:18" s="189" customFormat="1" ht="12.75" customHeight="1" x14ac:dyDescent="0.2">
      <c r="A107" s="141"/>
      <c r="B107" s="199"/>
      <c r="C107" s="198"/>
      <c r="D107" s="198"/>
      <c r="E107" s="198"/>
      <c r="F107" s="198"/>
      <c r="G107" s="198"/>
      <c r="H107" s="198"/>
      <c r="I107" s="198"/>
      <c r="J107" s="272"/>
      <c r="K107" s="198"/>
      <c r="L107" s="153"/>
      <c r="M107" s="198"/>
      <c r="N107" s="198"/>
      <c r="O107" s="153"/>
      <c r="P107" s="283"/>
      <c r="R107" s="198"/>
    </row>
    <row r="108" spans="1:18" s="189" customFormat="1" ht="12.75" customHeight="1" x14ac:dyDescent="0.2">
      <c r="A108" s="141"/>
      <c r="C108" s="198"/>
      <c r="D108" s="198"/>
      <c r="E108" s="198"/>
      <c r="F108" s="198"/>
      <c r="G108" s="198"/>
      <c r="H108" s="198"/>
      <c r="I108" s="198"/>
      <c r="J108" s="272"/>
      <c r="K108" s="198"/>
      <c r="L108" s="153"/>
      <c r="M108" s="198"/>
      <c r="N108" s="198"/>
      <c r="O108" s="153"/>
      <c r="P108" s="283"/>
      <c r="R108" s="198"/>
    </row>
    <row r="109" spans="1:18" s="189" customFormat="1" ht="12.75" customHeight="1" x14ac:dyDescent="0.2">
      <c r="A109" s="141"/>
      <c r="C109" s="198"/>
      <c r="D109" s="198"/>
      <c r="E109" s="198"/>
      <c r="F109" s="198"/>
      <c r="G109" s="198"/>
      <c r="H109" s="198"/>
      <c r="I109" s="198"/>
      <c r="J109" s="272"/>
      <c r="K109" s="198"/>
      <c r="L109" s="153"/>
      <c r="M109" s="198"/>
      <c r="N109" s="198"/>
      <c r="O109" s="153"/>
      <c r="P109" s="283"/>
      <c r="R109" s="198"/>
    </row>
    <row r="110" spans="1:18" s="189" customFormat="1" ht="12.75" customHeight="1" x14ac:dyDescent="0.2">
      <c r="A110" s="141"/>
      <c r="C110" s="198"/>
      <c r="D110" s="198"/>
      <c r="E110" s="198"/>
      <c r="F110" s="198"/>
      <c r="G110" s="198"/>
      <c r="H110" s="198"/>
      <c r="I110" s="198"/>
      <c r="J110" s="272"/>
      <c r="K110" s="198"/>
      <c r="L110" s="153"/>
      <c r="M110" s="198"/>
      <c r="N110" s="198"/>
      <c r="O110" s="153"/>
      <c r="P110" s="283"/>
      <c r="R110" s="198"/>
    </row>
    <row r="111" spans="1:18" s="189" customFormat="1" ht="12.75" customHeight="1" x14ac:dyDescent="0.2">
      <c r="A111" s="141"/>
      <c r="B111" s="199"/>
      <c r="C111" s="198"/>
      <c r="D111" s="198"/>
      <c r="E111" s="198"/>
      <c r="F111" s="198"/>
      <c r="G111" s="198"/>
      <c r="H111" s="198"/>
      <c r="I111" s="198"/>
      <c r="J111" s="272"/>
      <c r="K111" s="198"/>
      <c r="L111" s="153"/>
      <c r="M111" s="198"/>
      <c r="N111" s="198"/>
      <c r="O111" s="153"/>
      <c r="P111" s="283"/>
      <c r="R111" s="198"/>
    </row>
    <row r="112" spans="1:18" s="189" customFormat="1" ht="12.75" customHeight="1" x14ac:dyDescent="0.2">
      <c r="A112" s="141"/>
      <c r="B112" s="199"/>
      <c r="C112" s="198"/>
      <c r="D112" s="198"/>
      <c r="E112" s="198"/>
      <c r="F112" s="198"/>
      <c r="G112" s="198"/>
      <c r="H112" s="198"/>
      <c r="I112" s="198"/>
      <c r="J112" s="272"/>
      <c r="K112" s="198"/>
      <c r="L112" s="153"/>
      <c r="M112" s="198"/>
      <c r="N112" s="198"/>
      <c r="O112" s="153"/>
      <c r="P112" s="283"/>
      <c r="R112" s="198"/>
    </row>
    <row r="113" spans="1:18" s="189" customFormat="1" ht="12.75" customHeight="1" x14ac:dyDescent="0.2">
      <c r="A113" s="141"/>
      <c r="C113" s="198"/>
      <c r="D113" s="198"/>
      <c r="E113" s="198"/>
      <c r="F113" s="198"/>
      <c r="G113" s="198"/>
      <c r="H113" s="198"/>
      <c r="I113" s="198"/>
      <c r="J113" s="272"/>
      <c r="K113" s="198"/>
      <c r="L113" s="153"/>
      <c r="M113" s="198"/>
      <c r="N113" s="198"/>
      <c r="O113" s="153"/>
      <c r="P113" s="283"/>
      <c r="R113" s="198"/>
    </row>
    <row r="114" spans="1:18" s="189" customFormat="1" ht="12.75" customHeight="1" x14ac:dyDescent="0.2">
      <c r="A114" s="141"/>
      <c r="B114" s="199"/>
      <c r="C114" s="198"/>
      <c r="D114" s="198"/>
      <c r="E114" s="198"/>
      <c r="F114" s="198"/>
      <c r="G114" s="198"/>
      <c r="H114" s="198"/>
      <c r="I114" s="198"/>
      <c r="J114" s="272"/>
      <c r="K114" s="198"/>
      <c r="L114" s="153"/>
      <c r="M114" s="198"/>
      <c r="N114" s="198"/>
      <c r="O114" s="153"/>
      <c r="P114" s="283"/>
      <c r="R114" s="198"/>
    </row>
    <row r="115" spans="1:18" s="189" customFormat="1" ht="12.75" customHeight="1" x14ac:dyDescent="0.2">
      <c r="A115" s="141"/>
      <c r="B115" s="199"/>
      <c r="C115" s="198"/>
      <c r="D115" s="198"/>
      <c r="E115" s="198"/>
      <c r="F115" s="198"/>
      <c r="G115" s="198"/>
      <c r="H115" s="198"/>
      <c r="I115" s="198"/>
      <c r="J115" s="272"/>
      <c r="K115" s="198"/>
      <c r="L115" s="153"/>
      <c r="M115" s="198"/>
      <c r="N115" s="198"/>
      <c r="O115" s="153"/>
      <c r="P115" s="283"/>
      <c r="R115" s="198"/>
    </row>
    <row r="116" spans="1:18" s="189" customFormat="1" ht="12.75" customHeight="1" x14ac:dyDescent="0.2">
      <c r="A116" s="141"/>
      <c r="C116" s="198"/>
      <c r="D116" s="198"/>
      <c r="E116" s="198"/>
      <c r="F116" s="198"/>
      <c r="G116" s="198"/>
      <c r="H116" s="198"/>
      <c r="I116" s="198"/>
      <c r="J116" s="272"/>
      <c r="K116" s="198"/>
      <c r="L116" s="153"/>
      <c r="M116" s="198"/>
      <c r="N116" s="198"/>
      <c r="O116" s="153"/>
      <c r="P116" s="283"/>
      <c r="R116" s="198"/>
    </row>
    <row r="117" spans="1:18" s="189" customFormat="1" ht="12.75" customHeight="1" x14ac:dyDescent="0.2">
      <c r="A117" s="141"/>
      <c r="C117" s="198"/>
      <c r="D117" s="198"/>
      <c r="E117" s="198"/>
      <c r="F117" s="198"/>
      <c r="G117" s="198"/>
      <c r="H117" s="198"/>
      <c r="I117" s="198"/>
      <c r="J117" s="272"/>
      <c r="K117" s="198"/>
      <c r="L117" s="153"/>
      <c r="M117" s="198"/>
      <c r="N117" s="198"/>
      <c r="O117" s="153"/>
      <c r="P117" s="283"/>
      <c r="R117" s="198"/>
    </row>
    <row r="118" spans="1:18" s="189" customFormat="1" ht="12.75" customHeight="1" x14ac:dyDescent="0.2">
      <c r="A118" s="141"/>
      <c r="C118" s="198"/>
      <c r="D118" s="198"/>
      <c r="E118" s="198"/>
      <c r="F118" s="198"/>
      <c r="G118" s="198"/>
      <c r="H118" s="198"/>
      <c r="I118" s="198"/>
      <c r="J118" s="272"/>
      <c r="K118" s="198"/>
      <c r="L118" s="153"/>
      <c r="M118" s="198"/>
      <c r="N118" s="198"/>
      <c r="O118" s="153"/>
      <c r="P118" s="283"/>
      <c r="R118" s="198"/>
    </row>
    <row r="119" spans="1:18" s="189" customFormat="1" ht="12.75" customHeight="1" x14ac:dyDescent="0.2">
      <c r="A119" s="141"/>
      <c r="C119" s="198"/>
      <c r="D119" s="198"/>
      <c r="E119" s="198"/>
      <c r="F119" s="198"/>
      <c r="G119" s="198"/>
      <c r="H119" s="198"/>
      <c r="I119" s="198"/>
      <c r="J119" s="272"/>
      <c r="K119" s="198"/>
      <c r="L119" s="153"/>
      <c r="M119" s="198"/>
      <c r="N119" s="198"/>
      <c r="O119" s="153"/>
      <c r="P119" s="283"/>
      <c r="R119" s="198"/>
    </row>
    <row r="120" spans="1:18" s="189" customFormat="1" ht="12.75" customHeight="1" x14ac:dyDescent="0.2">
      <c r="A120" s="141"/>
      <c r="C120" s="198"/>
      <c r="D120" s="198"/>
      <c r="E120" s="198"/>
      <c r="F120" s="198"/>
      <c r="G120" s="198"/>
      <c r="H120" s="198"/>
      <c r="I120" s="198"/>
      <c r="J120" s="272"/>
      <c r="K120" s="198"/>
      <c r="L120" s="153"/>
      <c r="M120" s="198"/>
      <c r="N120" s="198"/>
      <c r="O120" s="153"/>
      <c r="P120" s="283"/>
      <c r="R120" s="198"/>
    </row>
    <row r="121" spans="1:18" s="189" customFormat="1" ht="12.75" customHeight="1" x14ac:dyDescent="0.2">
      <c r="A121" s="141"/>
      <c r="C121" s="198"/>
      <c r="D121" s="198"/>
      <c r="E121" s="198"/>
      <c r="F121" s="198"/>
      <c r="G121" s="198"/>
      <c r="H121" s="198"/>
      <c r="I121" s="198"/>
      <c r="J121" s="272"/>
      <c r="K121" s="198"/>
      <c r="L121" s="153"/>
      <c r="M121" s="198"/>
      <c r="N121" s="198"/>
      <c r="O121" s="153"/>
      <c r="P121" s="283"/>
      <c r="R121" s="198"/>
    </row>
    <row r="122" spans="1:18" s="189" customFormat="1" ht="12.75" customHeight="1" x14ac:dyDescent="0.2">
      <c r="A122" s="141"/>
      <c r="C122" s="198"/>
      <c r="D122" s="198"/>
      <c r="E122" s="198"/>
      <c r="F122" s="198"/>
      <c r="G122" s="198"/>
      <c r="H122" s="198"/>
      <c r="I122" s="198"/>
      <c r="J122" s="272"/>
      <c r="K122" s="198"/>
      <c r="L122" s="153"/>
      <c r="M122" s="198"/>
      <c r="N122" s="198"/>
      <c r="O122" s="153"/>
      <c r="P122" s="283"/>
      <c r="R122" s="198"/>
    </row>
    <row r="123" spans="1:18" s="189" customFormat="1" ht="12.75" customHeight="1" x14ac:dyDescent="0.2">
      <c r="A123" s="141"/>
      <c r="C123" s="198"/>
      <c r="D123" s="198"/>
      <c r="E123" s="198"/>
      <c r="F123" s="198"/>
      <c r="G123" s="198"/>
      <c r="H123" s="198"/>
      <c r="I123" s="198"/>
      <c r="J123" s="272"/>
      <c r="K123" s="198"/>
      <c r="L123" s="153"/>
      <c r="M123" s="198"/>
      <c r="N123" s="198"/>
      <c r="O123" s="153"/>
      <c r="P123" s="283"/>
      <c r="R123" s="198"/>
    </row>
    <row r="124" spans="1:18" s="189" customFormat="1" ht="12.75" customHeight="1" x14ac:dyDescent="0.2">
      <c r="A124" s="141"/>
      <c r="C124" s="198"/>
      <c r="D124" s="198"/>
      <c r="E124" s="198"/>
      <c r="F124" s="198"/>
      <c r="G124" s="198"/>
      <c r="H124" s="198"/>
      <c r="I124" s="198"/>
      <c r="J124" s="272"/>
      <c r="K124" s="198"/>
      <c r="L124" s="153"/>
      <c r="M124" s="198"/>
      <c r="N124" s="198"/>
      <c r="O124" s="153"/>
      <c r="P124" s="283"/>
      <c r="R124" s="198"/>
    </row>
    <row r="125" spans="1:18" s="189" customFormat="1" ht="12.75" customHeight="1" x14ac:dyDescent="0.2">
      <c r="A125" s="141"/>
      <c r="C125" s="198"/>
      <c r="D125" s="198"/>
      <c r="E125" s="198"/>
      <c r="F125" s="198"/>
      <c r="G125" s="198"/>
      <c r="H125" s="198"/>
      <c r="I125" s="198"/>
      <c r="J125" s="272"/>
      <c r="K125" s="198"/>
      <c r="L125" s="153"/>
      <c r="M125" s="198"/>
      <c r="N125" s="198"/>
      <c r="O125" s="153"/>
      <c r="P125" s="283"/>
      <c r="R125" s="198"/>
    </row>
    <row r="126" spans="1:18" s="189" customFormat="1" ht="12.75" customHeight="1" x14ac:dyDescent="0.2">
      <c r="A126" s="141"/>
      <c r="C126" s="198"/>
      <c r="D126" s="198"/>
      <c r="E126" s="198"/>
      <c r="F126" s="198"/>
      <c r="G126" s="198"/>
      <c r="H126" s="198"/>
      <c r="I126" s="198"/>
      <c r="J126" s="272"/>
      <c r="K126" s="198"/>
      <c r="L126" s="153"/>
      <c r="M126" s="198"/>
      <c r="N126" s="198"/>
      <c r="O126" s="153"/>
      <c r="P126" s="283"/>
      <c r="R126" s="198"/>
    </row>
    <row r="127" spans="1:18" s="189" customFormat="1" ht="12.75" customHeight="1" x14ac:dyDescent="0.2">
      <c r="A127" s="141"/>
      <c r="C127" s="198"/>
      <c r="D127" s="198"/>
      <c r="E127" s="198"/>
      <c r="F127" s="198"/>
      <c r="G127" s="198"/>
      <c r="H127" s="198"/>
      <c r="I127" s="198"/>
      <c r="J127" s="272"/>
      <c r="K127" s="198"/>
      <c r="L127" s="153"/>
      <c r="M127" s="198"/>
      <c r="N127" s="198"/>
      <c r="O127" s="153"/>
      <c r="P127" s="283"/>
      <c r="R127" s="198"/>
    </row>
    <row r="128" spans="1:18" s="189" customFormat="1" ht="12.75" customHeight="1" x14ac:dyDescent="0.2">
      <c r="A128" s="141"/>
      <c r="C128" s="198"/>
      <c r="D128" s="198"/>
      <c r="E128" s="198"/>
      <c r="F128" s="198"/>
      <c r="G128" s="198"/>
      <c r="H128" s="198"/>
      <c r="I128" s="198"/>
      <c r="J128" s="272"/>
      <c r="K128" s="198"/>
      <c r="L128" s="153"/>
      <c r="M128" s="198"/>
      <c r="N128" s="198"/>
      <c r="O128" s="153"/>
      <c r="P128" s="283"/>
      <c r="R128" s="198"/>
    </row>
    <row r="129" spans="1:18" s="189" customFormat="1" ht="12.75" customHeight="1" x14ac:dyDescent="0.2">
      <c r="A129" s="141"/>
      <c r="C129" s="198"/>
      <c r="D129" s="198"/>
      <c r="E129" s="198"/>
      <c r="F129" s="198"/>
      <c r="G129" s="198"/>
      <c r="H129" s="198"/>
      <c r="I129" s="198"/>
      <c r="J129" s="272"/>
      <c r="K129" s="198"/>
      <c r="L129" s="153"/>
      <c r="M129" s="198"/>
      <c r="N129" s="198"/>
      <c r="O129" s="153"/>
      <c r="P129" s="283"/>
      <c r="R129" s="198"/>
    </row>
    <row r="130" spans="1:18" s="189" customFormat="1" ht="12.75" customHeight="1" x14ac:dyDescent="0.2">
      <c r="A130" s="141"/>
      <c r="C130" s="198"/>
      <c r="D130" s="198"/>
      <c r="E130" s="198"/>
      <c r="F130" s="198"/>
      <c r="G130" s="198"/>
      <c r="H130" s="198"/>
      <c r="I130" s="198"/>
      <c r="J130" s="272"/>
      <c r="K130" s="198"/>
      <c r="L130" s="153"/>
      <c r="M130" s="198"/>
      <c r="N130" s="198"/>
      <c r="O130" s="153"/>
      <c r="P130" s="283"/>
      <c r="R130" s="198"/>
    </row>
    <row r="131" spans="1:18" s="189" customFormat="1" ht="12.75" customHeight="1" x14ac:dyDescent="0.2">
      <c r="A131" s="141"/>
      <c r="C131" s="198"/>
      <c r="D131" s="198"/>
      <c r="E131" s="198"/>
      <c r="F131" s="198"/>
      <c r="G131" s="198"/>
      <c r="H131" s="198"/>
      <c r="I131" s="198"/>
      <c r="J131" s="272"/>
      <c r="K131" s="198"/>
      <c r="L131" s="153"/>
      <c r="M131" s="198"/>
      <c r="N131" s="198"/>
      <c r="O131" s="153"/>
      <c r="P131" s="283"/>
      <c r="R131" s="198"/>
    </row>
    <row r="132" spans="1:18" s="189" customFormat="1" ht="12.75" customHeight="1" x14ac:dyDescent="0.2">
      <c r="A132" s="141"/>
      <c r="C132" s="198"/>
      <c r="D132" s="198"/>
      <c r="E132" s="198"/>
      <c r="F132" s="198"/>
      <c r="G132" s="198"/>
      <c r="H132" s="198"/>
      <c r="I132" s="198"/>
      <c r="J132" s="272"/>
      <c r="K132" s="198"/>
      <c r="L132" s="153"/>
      <c r="M132" s="198"/>
      <c r="N132" s="198"/>
      <c r="O132" s="153"/>
      <c r="P132" s="283"/>
      <c r="R132" s="198"/>
    </row>
    <row r="133" spans="1:18" s="189" customFormat="1" ht="12.75" customHeight="1" x14ac:dyDescent="0.2">
      <c r="A133" s="141"/>
      <c r="C133" s="198"/>
      <c r="D133" s="198"/>
      <c r="E133" s="198"/>
      <c r="F133" s="198"/>
      <c r="G133" s="198"/>
      <c r="H133" s="198"/>
      <c r="I133" s="198"/>
      <c r="J133" s="272"/>
      <c r="K133" s="198"/>
      <c r="L133" s="153"/>
      <c r="M133" s="198"/>
      <c r="N133" s="198"/>
      <c r="O133" s="153"/>
      <c r="P133" s="283"/>
      <c r="R133" s="198"/>
    </row>
    <row r="134" spans="1:18" s="189" customFormat="1" ht="12.75" customHeight="1" x14ac:dyDescent="0.2">
      <c r="A134" s="141"/>
      <c r="C134" s="198"/>
      <c r="D134" s="198"/>
      <c r="E134" s="198"/>
      <c r="F134" s="198"/>
      <c r="G134" s="198"/>
      <c r="H134" s="198"/>
      <c r="I134" s="198"/>
      <c r="J134" s="272"/>
      <c r="K134" s="198"/>
      <c r="L134" s="153"/>
      <c r="M134" s="198"/>
      <c r="N134" s="198"/>
      <c r="O134" s="153"/>
      <c r="P134" s="283"/>
      <c r="R134" s="198"/>
    </row>
    <row r="135" spans="1:18" s="189" customFormat="1" ht="12.75" customHeight="1" x14ac:dyDescent="0.2">
      <c r="A135" s="141"/>
      <c r="C135" s="198"/>
      <c r="D135" s="198"/>
      <c r="E135" s="198"/>
      <c r="F135" s="198"/>
      <c r="G135" s="198"/>
      <c r="H135" s="198"/>
      <c r="I135" s="198"/>
      <c r="J135" s="272"/>
      <c r="K135" s="198"/>
      <c r="L135" s="153"/>
      <c r="M135" s="198"/>
      <c r="N135" s="198"/>
      <c r="O135" s="153"/>
      <c r="P135" s="283"/>
      <c r="R135" s="198"/>
    </row>
    <row r="136" spans="1:18" s="189" customFormat="1" ht="12.75" customHeight="1" x14ac:dyDescent="0.2">
      <c r="A136" s="141"/>
      <c r="C136" s="198"/>
      <c r="D136" s="198"/>
      <c r="E136" s="198"/>
      <c r="F136" s="198"/>
      <c r="G136" s="198"/>
      <c r="H136" s="198"/>
      <c r="I136" s="198"/>
      <c r="J136" s="272"/>
      <c r="K136" s="198"/>
      <c r="L136" s="153"/>
      <c r="M136" s="198"/>
      <c r="N136" s="198"/>
      <c r="O136" s="153"/>
      <c r="P136" s="283"/>
      <c r="R136" s="198"/>
    </row>
    <row r="137" spans="1:18" s="189" customFormat="1" ht="12.75" customHeight="1" x14ac:dyDescent="0.2">
      <c r="A137" s="141"/>
      <c r="C137" s="198"/>
      <c r="D137" s="198"/>
      <c r="E137" s="198"/>
      <c r="F137" s="198"/>
      <c r="G137" s="198"/>
      <c r="H137" s="198"/>
      <c r="I137" s="198"/>
      <c r="J137" s="272"/>
      <c r="K137" s="198"/>
      <c r="L137" s="153"/>
      <c r="M137" s="198"/>
      <c r="N137" s="198"/>
      <c r="O137" s="153"/>
      <c r="P137" s="283"/>
      <c r="R137" s="198"/>
    </row>
    <row r="138" spans="1:18" s="189" customFormat="1" ht="12.75" customHeight="1" x14ac:dyDescent="0.2">
      <c r="A138" s="141"/>
      <c r="C138" s="198"/>
      <c r="D138" s="198"/>
      <c r="E138" s="198"/>
      <c r="F138" s="198"/>
      <c r="G138" s="198"/>
      <c r="H138" s="198"/>
      <c r="I138" s="198"/>
      <c r="J138" s="272"/>
      <c r="K138" s="198"/>
      <c r="L138" s="153"/>
      <c r="M138" s="198"/>
      <c r="N138" s="198"/>
      <c r="O138" s="153"/>
      <c r="P138" s="283"/>
      <c r="R138" s="198"/>
    </row>
    <row r="139" spans="1:18" s="189" customFormat="1" ht="12.75" customHeight="1" x14ac:dyDescent="0.2">
      <c r="A139" s="141"/>
      <c r="C139" s="198"/>
      <c r="D139" s="198"/>
      <c r="E139" s="198"/>
      <c r="F139" s="198"/>
      <c r="G139" s="198"/>
      <c r="H139" s="198"/>
      <c r="I139" s="198"/>
      <c r="J139" s="272"/>
      <c r="K139" s="198"/>
      <c r="L139" s="153"/>
      <c r="M139" s="198"/>
      <c r="N139" s="198"/>
      <c r="O139" s="153"/>
      <c r="P139" s="283"/>
      <c r="R139" s="198"/>
    </row>
    <row r="140" spans="1:18" s="189" customFormat="1" ht="12.75" customHeight="1" x14ac:dyDescent="0.2">
      <c r="A140" s="141"/>
      <c r="C140" s="198"/>
      <c r="D140" s="198"/>
      <c r="E140" s="198"/>
      <c r="F140" s="198"/>
      <c r="G140" s="198"/>
      <c r="H140" s="198"/>
      <c r="I140" s="198"/>
      <c r="J140" s="272"/>
      <c r="K140" s="198"/>
      <c r="L140" s="153"/>
      <c r="M140" s="198"/>
      <c r="N140" s="198"/>
      <c r="O140" s="153"/>
      <c r="P140" s="283"/>
      <c r="R140" s="198"/>
    </row>
    <row r="141" spans="1:18" s="189" customFormat="1" ht="12.75" customHeight="1" x14ac:dyDescent="0.2">
      <c r="A141" s="141"/>
      <c r="C141" s="198"/>
      <c r="D141" s="198"/>
      <c r="E141" s="198"/>
      <c r="F141" s="198"/>
      <c r="G141" s="198"/>
      <c r="H141" s="198"/>
      <c r="I141" s="198"/>
      <c r="J141" s="272"/>
      <c r="K141" s="198"/>
      <c r="L141" s="153"/>
      <c r="M141" s="198"/>
      <c r="N141" s="198"/>
      <c r="O141" s="153"/>
      <c r="P141" s="283"/>
      <c r="R141" s="198"/>
    </row>
    <row r="142" spans="1:18" s="189" customFormat="1" ht="12.75" customHeight="1" x14ac:dyDescent="0.2">
      <c r="A142" s="141"/>
      <c r="C142" s="198"/>
      <c r="D142" s="198"/>
      <c r="E142" s="198"/>
      <c r="F142" s="198"/>
      <c r="G142" s="198"/>
      <c r="H142" s="198"/>
      <c r="I142" s="198"/>
      <c r="J142" s="272"/>
      <c r="K142" s="198"/>
      <c r="L142" s="153"/>
      <c r="M142" s="198"/>
      <c r="N142" s="198"/>
      <c r="O142" s="153"/>
      <c r="P142" s="283"/>
      <c r="R142" s="198"/>
    </row>
    <row r="143" spans="1:18" s="189" customFormat="1" ht="12.75" customHeight="1" x14ac:dyDescent="0.2">
      <c r="A143" s="141"/>
      <c r="C143" s="198"/>
      <c r="D143" s="198"/>
      <c r="E143" s="198"/>
      <c r="F143" s="198"/>
      <c r="G143" s="198"/>
      <c r="H143" s="198"/>
      <c r="I143" s="198"/>
      <c r="J143" s="272"/>
      <c r="K143" s="198"/>
      <c r="L143" s="153"/>
      <c r="M143" s="198"/>
      <c r="N143" s="198"/>
      <c r="O143" s="153"/>
      <c r="P143" s="283"/>
      <c r="R143" s="198"/>
    </row>
    <row r="144" spans="1:18" s="189" customFormat="1" ht="12.75" customHeight="1" x14ac:dyDescent="0.2">
      <c r="A144" s="141"/>
      <c r="C144" s="198"/>
      <c r="D144" s="198"/>
      <c r="E144" s="198"/>
      <c r="F144" s="198"/>
      <c r="G144" s="198"/>
      <c r="H144" s="198"/>
      <c r="I144" s="198"/>
      <c r="J144" s="272"/>
      <c r="K144" s="198"/>
      <c r="L144" s="153"/>
      <c r="M144" s="198"/>
      <c r="N144" s="198"/>
      <c r="O144" s="153"/>
      <c r="P144" s="283"/>
      <c r="R144" s="198"/>
    </row>
    <row r="145" spans="1:18" s="189" customFormat="1" ht="12.75" customHeight="1" x14ac:dyDescent="0.2">
      <c r="A145" s="141"/>
      <c r="C145" s="198"/>
      <c r="D145" s="198"/>
      <c r="E145" s="198"/>
      <c r="F145" s="198"/>
      <c r="G145" s="198"/>
      <c r="H145" s="198"/>
      <c r="I145" s="198"/>
      <c r="J145" s="272"/>
      <c r="K145" s="198"/>
      <c r="L145" s="153"/>
      <c r="M145" s="198"/>
      <c r="N145" s="198"/>
      <c r="O145" s="153"/>
      <c r="P145" s="283"/>
      <c r="R145" s="198"/>
    </row>
    <row r="146" spans="1:18" s="189" customFormat="1" ht="12.75" customHeight="1" x14ac:dyDescent="0.2">
      <c r="A146" s="141"/>
      <c r="C146" s="198"/>
      <c r="D146" s="198"/>
      <c r="E146" s="198"/>
      <c r="F146" s="198"/>
      <c r="G146" s="198"/>
      <c r="H146" s="198"/>
      <c r="I146" s="198"/>
      <c r="J146" s="272"/>
      <c r="K146" s="198"/>
      <c r="L146" s="153"/>
      <c r="M146" s="198"/>
      <c r="N146" s="198"/>
      <c r="O146" s="153"/>
      <c r="P146" s="283"/>
      <c r="R146" s="198"/>
    </row>
    <row r="147" spans="1:18" s="189" customFormat="1" ht="12.75" customHeight="1" x14ac:dyDescent="0.2">
      <c r="A147" s="141"/>
      <c r="C147" s="198"/>
      <c r="D147" s="198"/>
      <c r="E147" s="198"/>
      <c r="F147" s="198"/>
      <c r="G147" s="198"/>
      <c r="H147" s="198"/>
      <c r="I147" s="198"/>
      <c r="J147" s="272"/>
      <c r="K147" s="198"/>
      <c r="L147" s="153"/>
      <c r="M147" s="198"/>
      <c r="N147" s="198"/>
      <c r="O147" s="153"/>
      <c r="P147" s="283"/>
      <c r="R147" s="198"/>
    </row>
    <row r="148" spans="1:18" s="189" customFormat="1" ht="12.75" customHeight="1" x14ac:dyDescent="0.2">
      <c r="A148" s="141"/>
      <c r="C148" s="198"/>
      <c r="D148" s="198"/>
      <c r="E148" s="198"/>
      <c r="F148" s="198"/>
      <c r="G148" s="198"/>
      <c r="H148" s="198"/>
      <c r="I148" s="198"/>
      <c r="J148" s="272"/>
      <c r="K148" s="198"/>
      <c r="L148" s="153"/>
      <c r="M148" s="198"/>
      <c r="N148" s="198"/>
      <c r="O148" s="153"/>
      <c r="P148" s="283"/>
      <c r="R148" s="198"/>
    </row>
    <row r="149" spans="1:18" s="189" customFormat="1" ht="12.75" customHeight="1" x14ac:dyDescent="0.2">
      <c r="A149" s="141"/>
      <c r="C149" s="198"/>
      <c r="D149" s="198"/>
      <c r="E149" s="198"/>
      <c r="F149" s="198"/>
      <c r="G149" s="198"/>
      <c r="H149" s="198"/>
      <c r="I149" s="198"/>
      <c r="J149" s="272"/>
      <c r="K149" s="198"/>
      <c r="L149" s="153"/>
      <c r="M149" s="198"/>
      <c r="N149" s="198"/>
      <c r="O149" s="153"/>
      <c r="P149" s="283"/>
      <c r="R149" s="198"/>
    </row>
    <row r="150" spans="1:18" s="189" customFormat="1" ht="12.75" customHeight="1" x14ac:dyDescent="0.2">
      <c r="A150" s="141"/>
      <c r="C150" s="198"/>
      <c r="D150" s="198"/>
      <c r="E150" s="198"/>
      <c r="F150" s="198"/>
      <c r="G150" s="198"/>
      <c r="H150" s="198"/>
      <c r="I150" s="198"/>
      <c r="J150" s="272"/>
      <c r="K150" s="198"/>
      <c r="L150" s="153"/>
      <c r="M150" s="198"/>
      <c r="N150" s="198"/>
      <c r="O150" s="153"/>
      <c r="P150" s="283"/>
      <c r="R150" s="198"/>
    </row>
    <row r="151" spans="1:18" s="189" customFormat="1" ht="12.75" customHeight="1" x14ac:dyDescent="0.2">
      <c r="A151" s="141"/>
      <c r="C151" s="198"/>
      <c r="D151" s="198"/>
      <c r="E151" s="198"/>
      <c r="F151" s="198"/>
      <c r="G151" s="198"/>
      <c r="H151" s="198"/>
      <c r="I151" s="198"/>
      <c r="J151" s="272"/>
      <c r="K151" s="198"/>
      <c r="L151" s="153"/>
      <c r="M151" s="198"/>
      <c r="N151" s="198"/>
      <c r="O151" s="153"/>
      <c r="P151" s="283"/>
      <c r="R151" s="198"/>
    </row>
    <row r="152" spans="1:18" s="189" customFormat="1" ht="12.75" customHeight="1" x14ac:dyDescent="0.2">
      <c r="A152" s="141"/>
      <c r="C152" s="198"/>
      <c r="D152" s="198"/>
      <c r="E152" s="198"/>
      <c r="F152" s="198"/>
      <c r="G152" s="198"/>
      <c r="H152" s="198"/>
      <c r="I152" s="198"/>
      <c r="J152" s="272"/>
      <c r="K152" s="198"/>
      <c r="L152" s="153"/>
      <c r="M152" s="198"/>
      <c r="N152" s="198"/>
      <c r="O152" s="153"/>
      <c r="P152" s="283"/>
      <c r="R152" s="198"/>
    </row>
    <row r="153" spans="1:18" s="189" customFormat="1" ht="12.75" customHeight="1" x14ac:dyDescent="0.2">
      <c r="A153" s="141"/>
      <c r="C153" s="198"/>
      <c r="D153" s="198"/>
      <c r="E153" s="198"/>
      <c r="F153" s="198"/>
      <c r="G153" s="198"/>
      <c r="H153" s="198"/>
      <c r="I153" s="198"/>
      <c r="J153" s="272"/>
      <c r="K153" s="198"/>
      <c r="L153" s="153"/>
      <c r="M153" s="198"/>
      <c r="N153" s="198"/>
      <c r="O153" s="153"/>
      <c r="P153" s="283"/>
      <c r="R153" s="198"/>
    </row>
    <row r="154" spans="1:18" s="189" customFormat="1" ht="12.75" customHeight="1" x14ac:dyDescent="0.2">
      <c r="A154" s="141"/>
      <c r="C154" s="198"/>
      <c r="D154" s="198"/>
      <c r="E154" s="198"/>
      <c r="F154" s="198"/>
      <c r="G154" s="198"/>
      <c r="H154" s="198"/>
      <c r="I154" s="198"/>
      <c r="J154" s="272"/>
      <c r="K154" s="198"/>
      <c r="L154" s="153"/>
      <c r="M154" s="198"/>
      <c r="N154" s="198"/>
      <c r="O154" s="153"/>
      <c r="P154" s="283"/>
      <c r="R154" s="198"/>
    </row>
    <row r="155" spans="1:18" s="189" customFormat="1" ht="12.75" customHeight="1" x14ac:dyDescent="0.2">
      <c r="A155" s="141"/>
      <c r="C155" s="198"/>
      <c r="D155" s="198"/>
      <c r="E155" s="198"/>
      <c r="F155" s="198"/>
      <c r="G155" s="198"/>
      <c r="H155" s="198"/>
      <c r="I155" s="198"/>
      <c r="J155" s="272"/>
      <c r="K155" s="198"/>
      <c r="L155" s="153"/>
      <c r="M155" s="198"/>
      <c r="N155" s="198"/>
      <c r="O155" s="153"/>
      <c r="P155" s="283"/>
      <c r="R155" s="198"/>
    </row>
    <row r="156" spans="1:18" s="189" customFormat="1" ht="12.75" customHeight="1" x14ac:dyDescent="0.2">
      <c r="A156" s="141"/>
      <c r="C156" s="198"/>
      <c r="D156" s="198"/>
      <c r="E156" s="198"/>
      <c r="F156" s="198"/>
      <c r="G156" s="198"/>
      <c r="H156" s="198"/>
      <c r="I156" s="198"/>
      <c r="J156" s="272"/>
      <c r="K156" s="198"/>
      <c r="L156" s="153"/>
      <c r="M156" s="198"/>
      <c r="N156" s="198"/>
      <c r="O156" s="153"/>
      <c r="P156" s="283"/>
      <c r="R156" s="198"/>
    </row>
    <row r="157" spans="1:18" s="189" customFormat="1" ht="12.75" customHeight="1" x14ac:dyDescent="0.2">
      <c r="A157" s="141"/>
      <c r="C157" s="198"/>
      <c r="D157" s="198"/>
      <c r="E157" s="198"/>
      <c r="F157" s="198"/>
      <c r="G157" s="198"/>
      <c r="H157" s="198"/>
      <c r="I157" s="198"/>
      <c r="J157" s="272"/>
      <c r="K157" s="198"/>
      <c r="L157" s="153"/>
      <c r="M157" s="198"/>
      <c r="N157" s="198"/>
      <c r="O157" s="153"/>
      <c r="P157" s="283"/>
      <c r="R157" s="198"/>
    </row>
    <row r="158" spans="1:18" s="189" customFormat="1" ht="12.75" customHeight="1" x14ac:dyDescent="0.2">
      <c r="A158" s="141"/>
      <c r="C158" s="198"/>
      <c r="D158" s="198"/>
      <c r="E158" s="198"/>
      <c r="F158" s="198"/>
      <c r="G158" s="198"/>
      <c r="H158" s="198"/>
      <c r="I158" s="198"/>
      <c r="J158" s="272"/>
      <c r="K158" s="198"/>
      <c r="L158" s="153"/>
      <c r="M158" s="198"/>
      <c r="N158" s="198"/>
      <c r="O158" s="153"/>
      <c r="P158" s="283"/>
      <c r="R158" s="198"/>
    </row>
    <row r="159" spans="1:18" s="189" customFormat="1" ht="12.75" customHeight="1" x14ac:dyDescent="0.2">
      <c r="A159" s="141"/>
      <c r="C159" s="198"/>
      <c r="D159" s="198"/>
      <c r="E159" s="198"/>
      <c r="F159" s="198"/>
      <c r="G159" s="198"/>
      <c r="H159" s="198"/>
      <c r="I159" s="198"/>
      <c r="J159" s="272"/>
      <c r="K159" s="198"/>
      <c r="L159" s="153"/>
      <c r="M159" s="198"/>
      <c r="N159" s="198"/>
      <c r="O159" s="153"/>
      <c r="P159" s="283"/>
      <c r="R159" s="198"/>
    </row>
    <row r="160" spans="1:18" s="189" customFormat="1" ht="12.75" customHeight="1" x14ac:dyDescent="0.2">
      <c r="A160" s="141"/>
      <c r="C160" s="198"/>
      <c r="D160" s="198"/>
      <c r="E160" s="198"/>
      <c r="F160" s="198"/>
      <c r="G160" s="198"/>
      <c r="H160" s="198"/>
      <c r="I160" s="198"/>
      <c r="J160" s="272"/>
      <c r="K160" s="198"/>
      <c r="L160" s="153"/>
      <c r="M160" s="198"/>
      <c r="N160" s="198"/>
      <c r="O160" s="153"/>
      <c r="P160" s="283"/>
      <c r="R160" s="198"/>
    </row>
    <row r="161" spans="1:18" s="189" customFormat="1" ht="12.75" customHeight="1" x14ac:dyDescent="0.2">
      <c r="A161" s="141"/>
      <c r="C161" s="198"/>
      <c r="D161" s="198"/>
      <c r="E161" s="198"/>
      <c r="F161" s="198"/>
      <c r="G161" s="198"/>
      <c r="H161" s="198"/>
      <c r="I161" s="198"/>
      <c r="J161" s="272"/>
      <c r="K161" s="198"/>
      <c r="L161" s="153"/>
      <c r="M161" s="198"/>
      <c r="N161" s="198"/>
      <c r="O161" s="153"/>
      <c r="P161" s="283"/>
      <c r="R161" s="198"/>
    </row>
    <row r="162" spans="1:18" s="189" customFormat="1" ht="12.75" customHeight="1" x14ac:dyDescent="0.2">
      <c r="A162" s="141"/>
      <c r="C162" s="198"/>
      <c r="D162" s="198"/>
      <c r="E162" s="198"/>
      <c r="F162" s="198"/>
      <c r="G162" s="198"/>
      <c r="H162" s="198"/>
      <c r="I162" s="198"/>
      <c r="J162" s="272"/>
      <c r="K162" s="198"/>
      <c r="L162" s="153"/>
      <c r="M162" s="198"/>
      <c r="N162" s="198"/>
      <c r="O162" s="153"/>
      <c r="P162" s="283"/>
      <c r="R162" s="198"/>
    </row>
    <row r="163" spans="1:18" s="189" customFormat="1" ht="12.75" customHeight="1" x14ac:dyDescent="0.2">
      <c r="A163" s="141"/>
      <c r="C163" s="198"/>
      <c r="D163" s="198"/>
      <c r="E163" s="198"/>
      <c r="F163" s="198"/>
      <c r="G163" s="198"/>
      <c r="H163" s="198"/>
      <c r="I163" s="198"/>
      <c r="J163" s="272"/>
      <c r="K163" s="198"/>
      <c r="L163" s="153"/>
      <c r="M163" s="198"/>
      <c r="N163" s="198"/>
      <c r="O163" s="153"/>
      <c r="P163" s="283"/>
      <c r="R163" s="198"/>
    </row>
    <row r="164" spans="1:18" s="189" customFormat="1" ht="12.75" customHeight="1" x14ac:dyDescent="0.2">
      <c r="A164" s="141"/>
      <c r="C164" s="198"/>
      <c r="D164" s="198"/>
      <c r="E164" s="198"/>
      <c r="F164" s="198"/>
      <c r="G164" s="198"/>
      <c r="H164" s="198"/>
      <c r="I164" s="198"/>
      <c r="J164" s="272"/>
      <c r="K164" s="198"/>
      <c r="L164" s="153"/>
      <c r="M164" s="198"/>
      <c r="N164" s="198"/>
      <c r="O164" s="153"/>
      <c r="P164" s="283"/>
      <c r="R164" s="198"/>
    </row>
    <row r="165" spans="1:18" s="189" customFormat="1" ht="12.75" customHeight="1" x14ac:dyDescent="0.2">
      <c r="A165" s="141"/>
      <c r="C165" s="198"/>
      <c r="D165" s="198"/>
      <c r="E165" s="198"/>
      <c r="F165" s="198"/>
      <c r="G165" s="198"/>
      <c r="H165" s="198"/>
      <c r="I165" s="198"/>
      <c r="J165" s="272"/>
      <c r="K165" s="198"/>
      <c r="L165" s="153"/>
      <c r="M165" s="198"/>
      <c r="N165" s="198"/>
      <c r="O165" s="153"/>
      <c r="P165" s="283"/>
      <c r="R165" s="198"/>
    </row>
    <row r="166" spans="1:18" s="189" customFormat="1" ht="12.75" customHeight="1" x14ac:dyDescent="0.2">
      <c r="A166" s="141"/>
      <c r="C166" s="198"/>
      <c r="D166" s="198"/>
      <c r="E166" s="198"/>
      <c r="F166" s="198"/>
      <c r="G166" s="198"/>
      <c r="H166" s="198"/>
      <c r="I166" s="198"/>
      <c r="J166" s="272"/>
      <c r="K166" s="198"/>
      <c r="L166" s="153"/>
      <c r="M166" s="198"/>
      <c r="N166" s="198"/>
      <c r="O166" s="153"/>
      <c r="P166" s="283"/>
      <c r="R166" s="198"/>
    </row>
    <row r="167" spans="1:18" s="189" customFormat="1" ht="12.75" customHeight="1" x14ac:dyDescent="0.2">
      <c r="A167" s="141"/>
      <c r="C167" s="198"/>
      <c r="D167" s="198"/>
      <c r="E167" s="198"/>
      <c r="F167" s="198"/>
      <c r="G167" s="198"/>
      <c r="H167" s="198"/>
      <c r="I167" s="198"/>
      <c r="J167" s="272"/>
      <c r="K167" s="198"/>
      <c r="L167" s="153"/>
      <c r="M167" s="198"/>
      <c r="N167" s="198"/>
      <c r="O167" s="153"/>
      <c r="P167" s="283"/>
      <c r="R167" s="198"/>
    </row>
    <row r="168" spans="1:18" s="189" customFormat="1" ht="12.75" customHeight="1" x14ac:dyDescent="0.2">
      <c r="A168" s="141"/>
      <c r="C168" s="198"/>
      <c r="D168" s="198"/>
      <c r="E168" s="198"/>
      <c r="F168" s="198"/>
      <c r="G168" s="198"/>
      <c r="H168" s="198"/>
      <c r="I168" s="198"/>
      <c r="J168" s="272"/>
      <c r="K168" s="198"/>
      <c r="L168" s="153"/>
      <c r="M168" s="198"/>
      <c r="N168" s="198"/>
      <c r="O168" s="153"/>
      <c r="P168" s="283"/>
      <c r="R168" s="198"/>
    </row>
    <row r="169" spans="1:18" s="189" customFormat="1" ht="12.75" customHeight="1" x14ac:dyDescent="0.2">
      <c r="A169" s="141"/>
      <c r="C169" s="198"/>
      <c r="D169" s="198"/>
      <c r="E169" s="198"/>
      <c r="F169" s="198"/>
      <c r="G169" s="198"/>
      <c r="H169" s="198"/>
      <c r="I169" s="198"/>
      <c r="J169" s="272"/>
      <c r="K169" s="198"/>
      <c r="L169" s="153"/>
      <c r="M169" s="198"/>
      <c r="N169" s="198"/>
      <c r="O169" s="153"/>
      <c r="P169" s="283"/>
      <c r="R169" s="198"/>
    </row>
    <row r="170" spans="1:18" s="189" customFormat="1" ht="12.75" customHeight="1" x14ac:dyDescent="0.2">
      <c r="A170" s="141"/>
      <c r="C170" s="198"/>
      <c r="D170" s="198"/>
      <c r="E170" s="198"/>
      <c r="F170" s="198"/>
      <c r="G170" s="198"/>
      <c r="H170" s="198"/>
      <c r="I170" s="198"/>
      <c r="J170" s="272"/>
      <c r="K170" s="198"/>
      <c r="L170" s="153"/>
      <c r="M170" s="198"/>
      <c r="N170" s="198"/>
      <c r="O170" s="153"/>
      <c r="P170" s="283"/>
      <c r="R170" s="198"/>
    </row>
    <row r="171" spans="1:18" s="189" customFormat="1" ht="12.75" customHeight="1" x14ac:dyDescent="0.2">
      <c r="A171" s="141"/>
      <c r="C171" s="198"/>
      <c r="D171" s="198"/>
      <c r="E171" s="198"/>
      <c r="F171" s="198"/>
      <c r="G171" s="198"/>
      <c r="H171" s="198"/>
      <c r="I171" s="198"/>
      <c r="J171" s="272"/>
      <c r="K171" s="198"/>
      <c r="L171" s="153"/>
      <c r="M171" s="198"/>
      <c r="N171" s="198"/>
      <c r="O171" s="153"/>
      <c r="P171" s="283"/>
      <c r="R171" s="198"/>
    </row>
    <row r="172" spans="1:18" s="189" customFormat="1" ht="12.75" customHeight="1" x14ac:dyDescent="0.2">
      <c r="A172" s="141"/>
      <c r="C172" s="198"/>
      <c r="D172" s="198"/>
      <c r="E172" s="198"/>
      <c r="F172" s="198"/>
      <c r="G172" s="198"/>
      <c r="H172" s="198"/>
      <c r="I172" s="198"/>
      <c r="J172" s="272"/>
      <c r="K172" s="198"/>
      <c r="L172" s="153"/>
      <c r="M172" s="198"/>
      <c r="N172" s="198"/>
      <c r="O172" s="153"/>
      <c r="P172" s="283"/>
      <c r="R172" s="198"/>
    </row>
    <row r="173" spans="1:18" s="189" customFormat="1" ht="12.75" customHeight="1" x14ac:dyDescent="0.2">
      <c r="A173" s="141"/>
      <c r="C173" s="198"/>
      <c r="D173" s="198"/>
      <c r="E173" s="198"/>
      <c r="F173" s="198"/>
      <c r="G173" s="198"/>
      <c r="H173" s="198"/>
      <c r="I173" s="198"/>
      <c r="J173" s="272"/>
      <c r="K173" s="198"/>
      <c r="L173" s="153"/>
      <c r="M173" s="198"/>
      <c r="N173" s="198"/>
      <c r="O173" s="153"/>
      <c r="P173" s="283"/>
      <c r="R173" s="198"/>
    </row>
    <row r="174" spans="1:18" s="189" customFormat="1" ht="12.75" customHeight="1" x14ac:dyDescent="0.2">
      <c r="A174" s="141"/>
      <c r="C174" s="198"/>
      <c r="D174" s="198"/>
      <c r="E174" s="198"/>
      <c r="F174" s="198"/>
      <c r="G174" s="198"/>
      <c r="H174" s="198"/>
      <c r="I174" s="198"/>
      <c r="J174" s="272"/>
      <c r="K174" s="198"/>
      <c r="L174" s="153"/>
      <c r="M174" s="198"/>
      <c r="N174" s="198"/>
      <c r="O174" s="153"/>
      <c r="P174" s="283"/>
      <c r="R174" s="198"/>
    </row>
    <row r="175" spans="1:18" s="189" customFormat="1" ht="12.75" customHeight="1" x14ac:dyDescent="0.2">
      <c r="A175" s="141"/>
      <c r="C175" s="198"/>
      <c r="D175" s="198"/>
      <c r="E175" s="198"/>
      <c r="F175" s="198"/>
      <c r="G175" s="198"/>
      <c r="H175" s="198"/>
      <c r="I175" s="198"/>
      <c r="J175" s="272"/>
      <c r="K175" s="198"/>
      <c r="L175" s="153"/>
      <c r="M175" s="198"/>
      <c r="N175" s="198"/>
      <c r="O175" s="153"/>
      <c r="P175" s="283"/>
      <c r="R175" s="198"/>
    </row>
    <row r="176" spans="1:18" s="189" customFormat="1" ht="12.75" customHeight="1" x14ac:dyDescent="0.2">
      <c r="A176" s="141"/>
      <c r="C176" s="198"/>
      <c r="D176" s="198"/>
      <c r="E176" s="198"/>
      <c r="F176" s="198"/>
      <c r="G176" s="198"/>
      <c r="H176" s="198"/>
      <c r="I176" s="198"/>
      <c r="J176" s="272"/>
      <c r="K176" s="198"/>
      <c r="L176" s="153"/>
      <c r="M176" s="198"/>
      <c r="N176" s="198"/>
      <c r="O176" s="153"/>
      <c r="P176" s="283"/>
      <c r="R176" s="198"/>
    </row>
    <row r="177" spans="1:18" s="189" customFormat="1" ht="12.75" customHeight="1" x14ac:dyDescent="0.2">
      <c r="A177" s="141"/>
      <c r="C177" s="198"/>
      <c r="D177" s="198"/>
      <c r="E177" s="198"/>
      <c r="F177" s="198"/>
      <c r="G177" s="198"/>
      <c r="H177" s="198"/>
      <c r="I177" s="198"/>
      <c r="J177" s="272"/>
      <c r="K177" s="198"/>
      <c r="L177" s="153"/>
      <c r="M177" s="198"/>
      <c r="N177" s="198"/>
      <c r="O177" s="153"/>
      <c r="P177" s="283"/>
      <c r="R177" s="198"/>
    </row>
    <row r="178" spans="1:18" s="189" customFormat="1" ht="12.75" customHeight="1" x14ac:dyDescent="0.2">
      <c r="A178" s="141"/>
      <c r="C178" s="198"/>
      <c r="D178" s="198"/>
      <c r="E178" s="198"/>
      <c r="F178" s="198"/>
      <c r="G178" s="198"/>
      <c r="H178" s="198"/>
      <c r="I178" s="198"/>
      <c r="J178" s="272"/>
      <c r="K178" s="198"/>
      <c r="L178" s="153"/>
      <c r="M178" s="198"/>
      <c r="N178" s="198"/>
      <c r="O178" s="153"/>
      <c r="P178" s="283"/>
      <c r="R178" s="198"/>
    </row>
    <row r="179" spans="1:18" s="189" customFormat="1" ht="12.75" customHeight="1" x14ac:dyDescent="0.2">
      <c r="A179" s="141"/>
      <c r="C179" s="198"/>
      <c r="D179" s="198"/>
      <c r="E179" s="198"/>
      <c r="F179" s="198"/>
      <c r="G179" s="198"/>
      <c r="H179" s="198"/>
      <c r="I179" s="198"/>
      <c r="J179" s="272"/>
      <c r="K179" s="198"/>
      <c r="L179" s="153"/>
      <c r="M179" s="198"/>
      <c r="N179" s="198"/>
      <c r="O179" s="153"/>
      <c r="P179" s="283"/>
      <c r="R179" s="198"/>
    </row>
    <row r="180" spans="1:18" s="189" customFormat="1" ht="12.75" customHeight="1" x14ac:dyDescent="0.2">
      <c r="A180" s="141"/>
      <c r="C180" s="198"/>
      <c r="D180" s="198"/>
      <c r="E180" s="198"/>
      <c r="F180" s="198"/>
      <c r="G180" s="198"/>
      <c r="H180" s="198"/>
      <c r="I180" s="198"/>
      <c r="J180" s="272"/>
      <c r="K180" s="198"/>
      <c r="L180" s="153"/>
      <c r="M180" s="198"/>
      <c r="N180" s="198"/>
      <c r="O180" s="153"/>
      <c r="P180" s="283"/>
      <c r="R180" s="198"/>
    </row>
    <row r="181" spans="1:18" s="189" customFormat="1" ht="12.75" customHeight="1" x14ac:dyDescent="0.2">
      <c r="A181" s="141"/>
      <c r="C181" s="198"/>
      <c r="D181" s="198"/>
      <c r="E181" s="198"/>
      <c r="F181" s="198"/>
      <c r="G181" s="198"/>
      <c r="H181" s="198"/>
      <c r="I181" s="198"/>
      <c r="J181" s="272"/>
      <c r="K181" s="198"/>
      <c r="L181" s="153"/>
      <c r="M181" s="198"/>
      <c r="N181" s="198"/>
      <c r="O181" s="153"/>
      <c r="P181" s="283"/>
      <c r="R181" s="198"/>
    </row>
    <row r="182" spans="1:18" s="189" customFormat="1" ht="12.75" customHeight="1" x14ac:dyDescent="0.2">
      <c r="A182" s="141"/>
      <c r="C182" s="198"/>
      <c r="D182" s="198"/>
      <c r="E182" s="198"/>
      <c r="F182" s="198"/>
      <c r="G182" s="198"/>
      <c r="H182" s="198"/>
      <c r="I182" s="198"/>
      <c r="J182" s="272"/>
      <c r="K182" s="198"/>
      <c r="L182" s="153"/>
      <c r="M182" s="198"/>
      <c r="N182" s="198"/>
      <c r="O182" s="153"/>
      <c r="P182" s="283"/>
      <c r="R182" s="198"/>
    </row>
    <row r="183" spans="1:18" s="189" customFormat="1" ht="12.75" customHeight="1" x14ac:dyDescent="0.2">
      <c r="A183" s="141"/>
      <c r="C183" s="198"/>
      <c r="D183" s="198"/>
      <c r="E183" s="198"/>
      <c r="F183" s="198"/>
      <c r="G183" s="198"/>
      <c r="H183" s="198"/>
      <c r="I183" s="198"/>
      <c r="J183" s="272"/>
      <c r="K183" s="198"/>
      <c r="L183" s="153"/>
      <c r="M183" s="198"/>
      <c r="N183" s="198"/>
      <c r="O183" s="153"/>
      <c r="P183" s="283"/>
      <c r="R183" s="198"/>
    </row>
    <row r="184" spans="1:18" s="189" customFormat="1" ht="12.75" customHeight="1" x14ac:dyDescent="0.2">
      <c r="A184" s="141"/>
      <c r="C184" s="198"/>
      <c r="D184" s="198"/>
      <c r="E184" s="198"/>
      <c r="F184" s="198"/>
      <c r="G184" s="198"/>
      <c r="H184" s="198"/>
      <c r="I184" s="198"/>
      <c r="J184" s="272"/>
      <c r="K184" s="198"/>
      <c r="L184" s="153"/>
      <c r="M184" s="198"/>
      <c r="N184" s="198"/>
      <c r="O184" s="153"/>
      <c r="P184" s="283"/>
      <c r="R184" s="198"/>
    </row>
    <row r="185" spans="1:18" s="189" customFormat="1" ht="12.75" customHeight="1" x14ac:dyDescent="0.2">
      <c r="A185" s="141"/>
      <c r="C185" s="198"/>
      <c r="D185" s="198"/>
      <c r="E185" s="198"/>
      <c r="F185" s="198"/>
      <c r="G185" s="198"/>
      <c r="H185" s="198"/>
      <c r="I185" s="198"/>
      <c r="J185" s="272"/>
      <c r="K185" s="198"/>
      <c r="L185" s="153"/>
      <c r="M185" s="198"/>
      <c r="N185" s="198"/>
      <c r="O185" s="153"/>
      <c r="P185" s="283"/>
      <c r="R185" s="198"/>
    </row>
    <row r="186" spans="1:18" s="189" customFormat="1" ht="12.75" customHeight="1" x14ac:dyDescent="0.2">
      <c r="A186" s="141"/>
      <c r="C186" s="198"/>
      <c r="D186" s="198"/>
      <c r="E186" s="198"/>
      <c r="F186" s="198"/>
      <c r="G186" s="198"/>
      <c r="H186" s="198"/>
      <c r="I186" s="198"/>
      <c r="J186" s="272"/>
      <c r="K186" s="198"/>
      <c r="L186" s="153"/>
      <c r="M186" s="198"/>
      <c r="N186" s="198"/>
      <c r="O186" s="153"/>
      <c r="P186" s="283"/>
      <c r="R186" s="198"/>
    </row>
    <row r="187" spans="1:18" s="189" customFormat="1" ht="12.75" customHeight="1" x14ac:dyDescent="0.2">
      <c r="A187" s="141"/>
      <c r="C187" s="198"/>
      <c r="D187" s="198"/>
      <c r="E187" s="198"/>
      <c r="F187" s="198"/>
      <c r="G187" s="198"/>
      <c r="H187" s="198"/>
      <c r="I187" s="198"/>
      <c r="J187" s="272"/>
      <c r="K187" s="198"/>
      <c r="L187" s="153"/>
      <c r="M187" s="198"/>
      <c r="N187" s="198"/>
      <c r="O187" s="153"/>
      <c r="P187" s="283"/>
      <c r="R187" s="198"/>
    </row>
    <row r="188" spans="1:18" s="189" customFormat="1" ht="12.75" customHeight="1" x14ac:dyDescent="0.2">
      <c r="A188" s="141"/>
      <c r="C188" s="198"/>
      <c r="D188" s="198"/>
      <c r="E188" s="198"/>
      <c r="F188" s="198"/>
      <c r="G188" s="198"/>
      <c r="H188" s="198"/>
      <c r="I188" s="198"/>
      <c r="J188" s="272"/>
      <c r="K188" s="198"/>
      <c r="L188" s="153"/>
      <c r="M188" s="198"/>
      <c r="N188" s="198"/>
      <c r="O188" s="153"/>
      <c r="P188" s="283"/>
      <c r="R188" s="198"/>
    </row>
    <row r="189" spans="1:18" s="189" customFormat="1" ht="12.75" customHeight="1" x14ac:dyDescent="0.2">
      <c r="A189" s="141"/>
      <c r="C189" s="198"/>
      <c r="D189" s="198"/>
      <c r="E189" s="198"/>
      <c r="F189" s="198"/>
      <c r="G189" s="198"/>
      <c r="H189" s="198"/>
      <c r="I189" s="198"/>
      <c r="J189" s="272"/>
      <c r="K189" s="198"/>
      <c r="L189" s="153"/>
      <c r="M189" s="198"/>
      <c r="N189" s="198"/>
      <c r="O189" s="153"/>
      <c r="P189" s="283"/>
      <c r="R189" s="198"/>
    </row>
    <row r="190" spans="1:18" s="189" customFormat="1" ht="12.75" customHeight="1" x14ac:dyDescent="0.2">
      <c r="A190" s="141"/>
      <c r="C190" s="198"/>
      <c r="D190" s="198"/>
      <c r="E190" s="198"/>
      <c r="F190" s="198"/>
      <c r="G190" s="198"/>
      <c r="H190" s="198"/>
      <c r="I190" s="198"/>
      <c r="J190" s="272"/>
      <c r="K190" s="198"/>
      <c r="L190" s="153"/>
      <c r="M190" s="198"/>
      <c r="N190" s="198"/>
      <c r="O190" s="153"/>
      <c r="P190" s="283"/>
      <c r="R190" s="198"/>
    </row>
    <row r="191" spans="1:18" s="189" customFormat="1" ht="12.75" customHeight="1" x14ac:dyDescent="0.2">
      <c r="A191" s="141"/>
      <c r="C191" s="198"/>
      <c r="D191" s="198"/>
      <c r="E191" s="198"/>
      <c r="F191" s="198"/>
      <c r="G191" s="198"/>
      <c r="H191" s="198"/>
      <c r="I191" s="198"/>
      <c r="J191" s="272"/>
      <c r="K191" s="198"/>
      <c r="L191" s="153"/>
      <c r="M191" s="198"/>
      <c r="N191" s="198"/>
      <c r="O191" s="153"/>
      <c r="P191" s="283"/>
      <c r="R191" s="198"/>
    </row>
    <row r="192" spans="1:18" s="189" customFormat="1" ht="12.75" customHeight="1" x14ac:dyDescent="0.2">
      <c r="A192" s="141"/>
      <c r="C192" s="198"/>
      <c r="D192" s="198"/>
      <c r="E192" s="198"/>
      <c r="F192" s="198"/>
      <c r="G192" s="198"/>
      <c r="H192" s="198"/>
      <c r="I192" s="198"/>
      <c r="J192" s="272"/>
      <c r="K192" s="198"/>
      <c r="L192" s="153"/>
      <c r="M192" s="198"/>
      <c r="N192" s="198"/>
      <c r="O192" s="153"/>
      <c r="P192" s="283"/>
      <c r="R192" s="198"/>
    </row>
    <row r="193" spans="1:18" s="189" customFormat="1" ht="12.75" customHeight="1" x14ac:dyDescent="0.2">
      <c r="A193" s="141"/>
      <c r="C193" s="198"/>
      <c r="D193" s="198"/>
      <c r="E193" s="198"/>
      <c r="F193" s="198"/>
      <c r="G193" s="198"/>
      <c r="H193" s="198"/>
      <c r="I193" s="198"/>
      <c r="J193" s="272"/>
      <c r="K193" s="198"/>
      <c r="L193" s="153"/>
      <c r="M193" s="198"/>
      <c r="N193" s="198"/>
      <c r="O193" s="153"/>
      <c r="P193" s="283"/>
      <c r="R193" s="198"/>
    </row>
    <row r="194" spans="1:18" s="189" customFormat="1" ht="12.75" customHeight="1" x14ac:dyDescent="0.2">
      <c r="A194" s="141"/>
      <c r="C194" s="198"/>
      <c r="D194" s="198"/>
      <c r="E194" s="198"/>
      <c r="F194" s="198"/>
      <c r="G194" s="198"/>
      <c r="H194" s="198"/>
      <c r="I194" s="198"/>
      <c r="J194" s="272"/>
      <c r="K194" s="198"/>
      <c r="L194" s="153"/>
      <c r="M194" s="198"/>
      <c r="N194" s="198"/>
      <c r="O194" s="153"/>
      <c r="P194" s="283"/>
      <c r="R194" s="198"/>
    </row>
    <row r="195" spans="1:18" s="189" customFormat="1" ht="12.75" customHeight="1" x14ac:dyDescent="0.2">
      <c r="A195" s="141"/>
      <c r="C195" s="198"/>
      <c r="D195" s="198"/>
      <c r="E195" s="198"/>
      <c r="F195" s="198"/>
      <c r="G195" s="198"/>
      <c r="H195" s="198"/>
      <c r="I195" s="198"/>
      <c r="J195" s="272"/>
      <c r="K195" s="198"/>
      <c r="L195" s="153"/>
      <c r="M195" s="198"/>
      <c r="N195" s="198"/>
      <c r="O195" s="153"/>
      <c r="P195" s="283"/>
      <c r="R195" s="198"/>
    </row>
    <row r="196" spans="1:18" s="189" customFormat="1" ht="12.75" customHeight="1" x14ac:dyDescent="0.2">
      <c r="A196" s="141"/>
      <c r="C196" s="198"/>
      <c r="D196" s="198"/>
      <c r="E196" s="198"/>
      <c r="F196" s="198"/>
      <c r="G196" s="198"/>
      <c r="H196" s="198"/>
      <c r="I196" s="198"/>
      <c r="J196" s="272"/>
      <c r="K196" s="198"/>
      <c r="L196" s="153"/>
      <c r="M196" s="198"/>
      <c r="N196" s="198"/>
      <c r="O196" s="153"/>
      <c r="P196" s="283"/>
      <c r="R196" s="198"/>
    </row>
    <row r="197" spans="1:18" s="189" customFormat="1" ht="12.75" customHeight="1" x14ac:dyDescent="0.2">
      <c r="A197" s="141"/>
      <c r="C197" s="198"/>
      <c r="D197" s="198"/>
      <c r="E197" s="198"/>
      <c r="F197" s="198"/>
      <c r="G197" s="198"/>
      <c r="H197" s="198"/>
      <c r="I197" s="198"/>
      <c r="J197" s="272"/>
      <c r="K197" s="198"/>
      <c r="L197" s="153"/>
      <c r="M197" s="198"/>
      <c r="N197" s="198"/>
      <c r="O197" s="153"/>
      <c r="P197" s="283"/>
      <c r="R197" s="198"/>
    </row>
    <row r="198" spans="1:18" s="189" customFormat="1" ht="12.75" customHeight="1" x14ac:dyDescent="0.2">
      <c r="A198" s="141"/>
      <c r="C198" s="198"/>
      <c r="D198" s="198"/>
      <c r="E198" s="198"/>
      <c r="F198" s="198"/>
      <c r="G198" s="198"/>
      <c r="H198" s="198"/>
      <c r="I198" s="198"/>
      <c r="J198" s="272"/>
      <c r="K198" s="198"/>
      <c r="L198" s="153"/>
      <c r="M198" s="198"/>
      <c r="N198" s="198"/>
      <c r="O198" s="153"/>
      <c r="P198" s="283"/>
      <c r="R198" s="198"/>
    </row>
    <row r="199" spans="1:18" s="189" customFormat="1" ht="12.75" customHeight="1" x14ac:dyDescent="0.2">
      <c r="A199" s="141"/>
      <c r="C199" s="198"/>
      <c r="D199" s="198"/>
      <c r="E199" s="198"/>
      <c r="F199" s="198"/>
      <c r="G199" s="198"/>
      <c r="H199" s="198"/>
      <c r="I199" s="198"/>
      <c r="J199" s="272"/>
      <c r="K199" s="198"/>
      <c r="L199" s="153"/>
      <c r="M199" s="198"/>
      <c r="N199" s="198"/>
      <c r="O199" s="153"/>
      <c r="P199" s="283"/>
      <c r="R199" s="198"/>
    </row>
    <row r="200" spans="1:18" s="189" customFormat="1" ht="12.75" customHeight="1" x14ac:dyDescent="0.2">
      <c r="A200" s="141"/>
      <c r="C200" s="198"/>
      <c r="D200" s="198"/>
      <c r="E200" s="198"/>
      <c r="F200" s="198"/>
      <c r="G200" s="198"/>
      <c r="H200" s="198"/>
      <c r="I200" s="198"/>
      <c r="J200" s="272"/>
      <c r="K200" s="198"/>
      <c r="L200" s="153"/>
      <c r="M200" s="198"/>
      <c r="N200" s="198"/>
      <c r="O200" s="153"/>
      <c r="P200" s="283"/>
      <c r="R200" s="198"/>
    </row>
    <row r="201" spans="1:18" s="189" customFormat="1" ht="12.75" customHeight="1" x14ac:dyDescent="0.2">
      <c r="A201" s="141"/>
      <c r="C201" s="198"/>
      <c r="D201" s="198"/>
      <c r="E201" s="198"/>
      <c r="F201" s="198"/>
      <c r="G201" s="198"/>
      <c r="H201" s="198"/>
      <c r="I201" s="198"/>
      <c r="J201" s="272"/>
      <c r="K201" s="198"/>
      <c r="L201" s="153"/>
      <c r="M201" s="198"/>
      <c r="N201" s="198"/>
      <c r="O201" s="153"/>
      <c r="P201" s="283"/>
      <c r="R201" s="198"/>
    </row>
    <row r="202" spans="1:18" s="189" customFormat="1" ht="12.75" customHeight="1" x14ac:dyDescent="0.2">
      <c r="A202" s="141"/>
      <c r="C202" s="198"/>
      <c r="D202" s="198"/>
      <c r="E202" s="198"/>
      <c r="F202" s="198"/>
      <c r="G202" s="198"/>
      <c r="H202" s="198"/>
      <c r="I202" s="198"/>
      <c r="J202" s="272"/>
      <c r="K202" s="198"/>
      <c r="L202" s="153"/>
      <c r="M202" s="198"/>
      <c r="N202" s="198"/>
      <c r="O202" s="153"/>
      <c r="P202" s="283"/>
      <c r="R202" s="198"/>
    </row>
    <row r="203" spans="1:18" s="189" customFormat="1" ht="12.75" customHeight="1" x14ac:dyDescent="0.2">
      <c r="A203" s="141"/>
      <c r="C203" s="198"/>
      <c r="D203" s="198"/>
      <c r="E203" s="198"/>
      <c r="F203" s="198"/>
      <c r="G203" s="198"/>
      <c r="H203" s="198"/>
      <c r="I203" s="198"/>
      <c r="J203" s="272"/>
      <c r="K203" s="198"/>
      <c r="L203" s="153"/>
      <c r="M203" s="198"/>
      <c r="N203" s="198"/>
      <c r="O203" s="153"/>
      <c r="P203" s="283"/>
      <c r="R203" s="198"/>
    </row>
    <row r="204" spans="1:18" s="189" customFormat="1" ht="12.75" customHeight="1" x14ac:dyDescent="0.2">
      <c r="A204" s="141"/>
      <c r="C204" s="198"/>
      <c r="D204" s="198"/>
      <c r="E204" s="198"/>
      <c r="F204" s="198"/>
      <c r="G204" s="198"/>
      <c r="H204" s="198"/>
      <c r="I204" s="198"/>
      <c r="J204" s="272"/>
      <c r="K204" s="198"/>
      <c r="L204" s="153"/>
      <c r="M204" s="198"/>
      <c r="N204" s="198"/>
      <c r="O204" s="153"/>
      <c r="P204" s="283"/>
      <c r="R204" s="198"/>
    </row>
    <row r="205" spans="1:18" s="189" customFormat="1" ht="12.75" customHeight="1" x14ac:dyDescent="0.2">
      <c r="A205" s="141"/>
      <c r="C205" s="198"/>
      <c r="D205" s="198"/>
      <c r="E205" s="198"/>
      <c r="F205" s="198"/>
      <c r="G205" s="198"/>
      <c r="H205" s="198"/>
      <c r="I205" s="198"/>
      <c r="J205" s="272"/>
      <c r="K205" s="198"/>
      <c r="L205" s="153"/>
      <c r="M205" s="198"/>
      <c r="N205" s="198"/>
      <c r="O205" s="153"/>
      <c r="P205" s="283"/>
      <c r="R205" s="198"/>
    </row>
    <row r="206" spans="1:18" s="189" customFormat="1" ht="12.75" customHeight="1" x14ac:dyDescent="0.2">
      <c r="A206" s="141"/>
      <c r="C206" s="198"/>
      <c r="D206" s="198"/>
      <c r="E206" s="198"/>
      <c r="F206" s="198"/>
      <c r="G206" s="198"/>
      <c r="H206" s="198"/>
      <c r="I206" s="198"/>
      <c r="J206" s="272"/>
      <c r="K206" s="198"/>
      <c r="L206" s="153"/>
      <c r="M206" s="198"/>
      <c r="N206" s="198"/>
      <c r="O206" s="153"/>
      <c r="P206" s="283"/>
      <c r="R206" s="198"/>
    </row>
    <row r="207" spans="1:18" s="189" customFormat="1" ht="12.75" customHeight="1" x14ac:dyDescent="0.2">
      <c r="A207" s="141"/>
      <c r="C207" s="198"/>
      <c r="D207" s="198"/>
      <c r="E207" s="198"/>
      <c r="F207" s="198"/>
      <c r="G207" s="198"/>
      <c r="H207" s="198"/>
      <c r="I207" s="198"/>
      <c r="J207" s="272"/>
      <c r="K207" s="198"/>
      <c r="L207" s="153"/>
      <c r="M207" s="198"/>
      <c r="N207" s="198"/>
      <c r="O207" s="153"/>
      <c r="P207" s="283"/>
      <c r="R207" s="198"/>
    </row>
    <row r="208" spans="1:18" s="189" customFormat="1" ht="12.75" customHeight="1" x14ac:dyDescent="0.2">
      <c r="A208" s="141"/>
      <c r="C208" s="198"/>
      <c r="D208" s="198"/>
      <c r="E208" s="198"/>
      <c r="F208" s="198"/>
      <c r="G208" s="198"/>
      <c r="H208" s="198"/>
      <c r="I208" s="198"/>
      <c r="J208" s="272"/>
      <c r="K208" s="198"/>
      <c r="L208" s="153"/>
      <c r="M208" s="198"/>
      <c r="N208" s="198"/>
      <c r="O208" s="153"/>
      <c r="P208" s="283"/>
      <c r="R208" s="198"/>
    </row>
    <row r="209" spans="1:18" s="189" customFormat="1" ht="12.75" customHeight="1" x14ac:dyDescent="0.2">
      <c r="A209" s="141"/>
      <c r="C209" s="198"/>
      <c r="D209" s="198"/>
      <c r="E209" s="198"/>
      <c r="F209" s="198"/>
      <c r="G209" s="198"/>
      <c r="H209" s="198"/>
      <c r="I209" s="198"/>
      <c r="J209" s="272"/>
      <c r="K209" s="198"/>
      <c r="L209" s="153"/>
      <c r="M209" s="198"/>
      <c r="N209" s="198"/>
      <c r="O209" s="153"/>
      <c r="P209" s="283"/>
      <c r="R209" s="198"/>
    </row>
    <row r="210" spans="1:18" s="189" customFormat="1" ht="12.75" customHeight="1" x14ac:dyDescent="0.2">
      <c r="A210" s="141"/>
      <c r="C210" s="198"/>
      <c r="D210" s="198"/>
      <c r="E210" s="198"/>
      <c r="F210" s="198"/>
      <c r="G210" s="198"/>
      <c r="H210" s="198"/>
      <c r="I210" s="198"/>
      <c r="J210" s="272"/>
      <c r="K210" s="198"/>
      <c r="L210" s="153"/>
      <c r="M210" s="198"/>
      <c r="N210" s="198"/>
      <c r="O210" s="153"/>
      <c r="P210" s="283"/>
      <c r="R210" s="198"/>
    </row>
    <row r="211" spans="1:18" s="189" customFormat="1" ht="12.75" customHeight="1" x14ac:dyDescent="0.2">
      <c r="A211" s="141"/>
      <c r="C211" s="198"/>
      <c r="D211" s="198"/>
      <c r="E211" s="198"/>
      <c r="F211" s="198"/>
      <c r="G211" s="198"/>
      <c r="H211" s="198"/>
      <c r="I211" s="198"/>
      <c r="J211" s="272"/>
      <c r="K211" s="198"/>
      <c r="L211" s="153"/>
      <c r="M211" s="198"/>
      <c r="N211" s="198"/>
      <c r="O211" s="153"/>
      <c r="P211" s="283"/>
      <c r="R211" s="198"/>
    </row>
    <row r="212" spans="1:18" s="189" customFormat="1" ht="12.75" customHeight="1" x14ac:dyDescent="0.2">
      <c r="A212" s="141"/>
      <c r="C212" s="198"/>
      <c r="D212" s="198"/>
      <c r="E212" s="198"/>
      <c r="F212" s="198"/>
      <c r="G212" s="198"/>
      <c r="H212" s="198"/>
      <c r="I212" s="198"/>
      <c r="J212" s="272"/>
      <c r="K212" s="198"/>
      <c r="L212" s="153"/>
      <c r="M212" s="198"/>
      <c r="N212" s="198"/>
      <c r="O212" s="153"/>
      <c r="P212" s="283"/>
      <c r="R212" s="198"/>
    </row>
    <row r="213" spans="1:18" s="189" customFormat="1" ht="12.75" customHeight="1" x14ac:dyDescent="0.2">
      <c r="A213" s="141"/>
      <c r="C213" s="198"/>
      <c r="D213" s="198"/>
      <c r="E213" s="198"/>
      <c r="F213" s="198"/>
      <c r="G213" s="198"/>
      <c r="H213" s="198"/>
      <c r="I213" s="198"/>
      <c r="J213" s="272"/>
      <c r="K213" s="198"/>
      <c r="L213" s="153"/>
      <c r="M213" s="198"/>
      <c r="N213" s="198"/>
      <c r="O213" s="153"/>
      <c r="P213" s="283"/>
      <c r="R213" s="198"/>
    </row>
    <row r="214" spans="1:18" s="189" customFormat="1" ht="12.75" customHeight="1" x14ac:dyDescent="0.2">
      <c r="A214" s="141"/>
      <c r="C214" s="198"/>
      <c r="D214" s="198"/>
      <c r="E214" s="198"/>
      <c r="F214" s="198"/>
      <c r="G214" s="198"/>
      <c r="H214" s="198"/>
      <c r="I214" s="198"/>
      <c r="J214" s="272"/>
      <c r="K214" s="198"/>
      <c r="L214" s="153"/>
      <c r="M214" s="198"/>
      <c r="N214" s="198"/>
      <c r="O214" s="153"/>
      <c r="P214" s="283"/>
      <c r="R214" s="198"/>
    </row>
    <row r="215" spans="1:18" s="189" customFormat="1" ht="12.75" customHeight="1" x14ac:dyDescent="0.2">
      <c r="A215" s="141"/>
      <c r="C215" s="198"/>
      <c r="D215" s="198"/>
      <c r="E215" s="198"/>
      <c r="F215" s="198"/>
      <c r="G215" s="198"/>
      <c r="H215" s="198"/>
      <c r="I215" s="198"/>
      <c r="J215" s="272"/>
      <c r="K215" s="198"/>
      <c r="L215" s="153"/>
      <c r="M215" s="198"/>
      <c r="N215" s="198"/>
      <c r="O215" s="153"/>
      <c r="P215" s="283"/>
      <c r="R215" s="198"/>
    </row>
    <row r="216" spans="1:18" s="189" customFormat="1" ht="12.75" customHeight="1" x14ac:dyDescent="0.2">
      <c r="A216" s="141"/>
      <c r="C216" s="198"/>
      <c r="D216" s="198"/>
      <c r="E216" s="198"/>
      <c r="F216" s="198"/>
      <c r="G216" s="198"/>
      <c r="H216" s="198"/>
      <c r="I216" s="198"/>
      <c r="J216" s="272"/>
      <c r="K216" s="198"/>
      <c r="L216" s="153"/>
      <c r="M216" s="198"/>
      <c r="N216" s="198"/>
      <c r="O216" s="153"/>
      <c r="P216" s="283"/>
      <c r="R216" s="198"/>
    </row>
    <row r="217" spans="1:18" s="189" customFormat="1" ht="12.75" customHeight="1" x14ac:dyDescent="0.2">
      <c r="A217" s="141"/>
      <c r="C217" s="198"/>
      <c r="D217" s="198"/>
      <c r="E217" s="198"/>
      <c r="F217" s="198"/>
      <c r="G217" s="198"/>
      <c r="H217" s="198"/>
      <c r="I217" s="198"/>
      <c r="J217" s="272"/>
      <c r="K217" s="198"/>
      <c r="L217" s="153"/>
      <c r="M217" s="198"/>
      <c r="N217" s="198"/>
      <c r="O217" s="153"/>
      <c r="P217" s="283"/>
      <c r="R217" s="198"/>
    </row>
    <row r="218" spans="1:18" s="189" customFormat="1" ht="12.75" customHeight="1" x14ac:dyDescent="0.2">
      <c r="A218" s="141"/>
      <c r="C218" s="198"/>
      <c r="D218" s="198"/>
      <c r="E218" s="198"/>
      <c r="F218" s="198"/>
      <c r="G218" s="198"/>
      <c r="H218" s="198"/>
      <c r="I218" s="198"/>
      <c r="J218" s="272"/>
      <c r="K218" s="198"/>
      <c r="L218" s="153"/>
      <c r="M218" s="198"/>
      <c r="N218" s="198"/>
      <c r="O218" s="153"/>
      <c r="P218" s="283"/>
      <c r="R218" s="198"/>
    </row>
    <row r="219" spans="1:18" s="189" customFormat="1" ht="12.75" customHeight="1" x14ac:dyDescent="0.2">
      <c r="A219" s="141"/>
      <c r="C219" s="198"/>
      <c r="D219" s="198"/>
      <c r="E219" s="198"/>
      <c r="F219" s="198"/>
      <c r="G219" s="198"/>
      <c r="H219" s="198"/>
      <c r="I219" s="198"/>
      <c r="J219" s="272"/>
      <c r="K219" s="198"/>
      <c r="L219" s="153"/>
      <c r="M219" s="198"/>
      <c r="N219" s="198"/>
      <c r="O219" s="153"/>
      <c r="P219" s="283"/>
      <c r="R219" s="198"/>
    </row>
    <row r="220" spans="1:18" s="189" customFormat="1" ht="12.75" customHeight="1" x14ac:dyDescent="0.2">
      <c r="A220" s="141"/>
      <c r="C220" s="198"/>
      <c r="D220" s="198"/>
      <c r="E220" s="198"/>
      <c r="F220" s="198"/>
      <c r="G220" s="198"/>
      <c r="H220" s="198"/>
      <c r="I220" s="198"/>
      <c r="J220" s="272"/>
      <c r="K220" s="198"/>
      <c r="L220" s="153"/>
      <c r="M220" s="198"/>
      <c r="N220" s="198"/>
      <c r="O220" s="153"/>
      <c r="P220" s="283"/>
      <c r="R220" s="198"/>
    </row>
    <row r="221" spans="1:18" s="189" customFormat="1" ht="12.75" customHeight="1" x14ac:dyDescent="0.2">
      <c r="A221" s="141"/>
      <c r="C221" s="198"/>
      <c r="D221" s="198"/>
      <c r="E221" s="198"/>
      <c r="F221" s="198"/>
      <c r="G221" s="198"/>
      <c r="H221" s="198"/>
      <c r="I221" s="198"/>
      <c r="J221" s="272"/>
      <c r="K221" s="198"/>
      <c r="L221" s="153"/>
      <c r="M221" s="198"/>
      <c r="N221" s="198"/>
      <c r="O221" s="153"/>
      <c r="P221" s="283"/>
      <c r="R221" s="198"/>
    </row>
    <row r="222" spans="1:18" s="189" customFormat="1" ht="12.75" customHeight="1" x14ac:dyDescent="0.2">
      <c r="A222" s="141"/>
      <c r="C222" s="198"/>
      <c r="D222" s="198"/>
      <c r="E222" s="198"/>
      <c r="F222" s="198"/>
      <c r="G222" s="198"/>
      <c r="H222" s="198"/>
      <c r="I222" s="198"/>
      <c r="J222" s="272"/>
      <c r="K222" s="198"/>
      <c r="L222" s="153"/>
      <c r="M222" s="198"/>
      <c r="N222" s="198"/>
      <c r="O222" s="153"/>
      <c r="P222" s="283"/>
      <c r="R222" s="198"/>
    </row>
    <row r="223" spans="1:18" s="189" customFormat="1" ht="12.75" customHeight="1" x14ac:dyDescent="0.2">
      <c r="A223" s="141"/>
      <c r="C223" s="198"/>
      <c r="D223" s="198"/>
      <c r="E223" s="198"/>
      <c r="F223" s="198"/>
      <c r="G223" s="198"/>
      <c r="H223" s="198"/>
      <c r="I223" s="198"/>
      <c r="J223" s="272"/>
      <c r="K223" s="198"/>
      <c r="L223" s="153"/>
      <c r="M223" s="198"/>
      <c r="N223" s="198"/>
      <c r="O223" s="153"/>
      <c r="P223" s="283"/>
      <c r="R223" s="198"/>
    </row>
    <row r="224" spans="1:18" s="189" customFormat="1" ht="12.75" customHeight="1" x14ac:dyDescent="0.2">
      <c r="A224" s="141"/>
      <c r="C224" s="198"/>
      <c r="D224" s="198"/>
      <c r="E224" s="198"/>
      <c r="F224" s="198"/>
      <c r="G224" s="198"/>
      <c r="H224" s="198"/>
      <c r="I224" s="198"/>
      <c r="J224" s="272"/>
      <c r="K224" s="198"/>
      <c r="L224" s="153"/>
      <c r="M224" s="198"/>
      <c r="N224" s="198"/>
      <c r="O224" s="153"/>
      <c r="P224" s="283"/>
      <c r="R224" s="198"/>
    </row>
    <row r="225" spans="1:18" s="189" customFormat="1" ht="12.75" customHeight="1" x14ac:dyDescent="0.2">
      <c r="A225" s="141"/>
      <c r="C225" s="198"/>
      <c r="D225" s="198"/>
      <c r="E225" s="198"/>
      <c r="F225" s="198"/>
      <c r="G225" s="198"/>
      <c r="H225" s="198"/>
      <c r="I225" s="198"/>
      <c r="J225" s="272"/>
      <c r="K225" s="198"/>
      <c r="L225" s="153"/>
      <c r="M225" s="198"/>
      <c r="N225" s="198"/>
      <c r="O225" s="153"/>
      <c r="P225" s="283"/>
      <c r="R225" s="198"/>
    </row>
    <row r="226" spans="1:18" s="189" customFormat="1" ht="12.75" customHeight="1" x14ac:dyDescent="0.2">
      <c r="A226" s="141"/>
      <c r="C226" s="198"/>
      <c r="D226" s="198"/>
      <c r="E226" s="198"/>
      <c r="F226" s="198"/>
      <c r="G226" s="198"/>
      <c r="H226" s="198"/>
      <c r="I226" s="198"/>
      <c r="J226" s="272"/>
      <c r="K226" s="198"/>
      <c r="L226" s="153"/>
      <c r="M226" s="198"/>
      <c r="N226" s="198"/>
      <c r="O226" s="153"/>
      <c r="P226" s="283"/>
      <c r="R226" s="198"/>
    </row>
    <row r="227" spans="1:18" s="189" customFormat="1" ht="12.75" customHeight="1" x14ac:dyDescent="0.2">
      <c r="A227" s="141"/>
      <c r="C227" s="198"/>
      <c r="D227" s="198"/>
      <c r="E227" s="198"/>
      <c r="F227" s="198"/>
      <c r="G227" s="198"/>
      <c r="H227" s="198"/>
      <c r="I227" s="198"/>
      <c r="J227" s="272"/>
      <c r="K227" s="198"/>
      <c r="L227" s="153"/>
      <c r="M227" s="198"/>
      <c r="N227" s="198"/>
      <c r="O227" s="153"/>
      <c r="P227" s="283"/>
      <c r="R227" s="198"/>
    </row>
    <row r="228" spans="1:18" s="189" customFormat="1" ht="12.75" customHeight="1" x14ac:dyDescent="0.2">
      <c r="A228" s="141"/>
      <c r="C228" s="198"/>
      <c r="D228" s="198"/>
      <c r="E228" s="198"/>
      <c r="F228" s="198"/>
      <c r="G228" s="198"/>
      <c r="H228" s="198"/>
      <c r="I228" s="198"/>
      <c r="J228" s="272"/>
      <c r="K228" s="198"/>
      <c r="L228" s="153"/>
      <c r="M228" s="198"/>
      <c r="N228" s="198"/>
      <c r="O228" s="153"/>
      <c r="P228" s="283"/>
      <c r="R228" s="198"/>
    </row>
    <row r="229" spans="1:18" s="189" customFormat="1" ht="12.75" customHeight="1" x14ac:dyDescent="0.2">
      <c r="A229" s="141"/>
      <c r="C229" s="198"/>
      <c r="D229" s="198"/>
      <c r="E229" s="198"/>
      <c r="F229" s="198"/>
      <c r="G229" s="198"/>
      <c r="H229" s="198"/>
      <c r="I229" s="198"/>
      <c r="J229" s="272"/>
      <c r="K229" s="198"/>
      <c r="L229" s="153"/>
      <c r="M229" s="198"/>
      <c r="N229" s="198"/>
      <c r="O229" s="153"/>
      <c r="P229" s="283"/>
      <c r="R229" s="198"/>
    </row>
    <row r="230" spans="1:18" s="189" customFormat="1" ht="12.75" customHeight="1" x14ac:dyDescent="0.2">
      <c r="A230" s="141"/>
      <c r="C230" s="198"/>
      <c r="D230" s="198"/>
      <c r="E230" s="198"/>
      <c r="F230" s="198"/>
      <c r="G230" s="198"/>
      <c r="H230" s="198"/>
      <c r="I230" s="198"/>
      <c r="J230" s="272"/>
      <c r="K230" s="198"/>
      <c r="L230" s="153"/>
      <c r="M230" s="198"/>
      <c r="N230" s="198"/>
      <c r="O230" s="153"/>
      <c r="P230" s="283"/>
      <c r="R230" s="198"/>
    </row>
    <row r="231" spans="1:18" s="189" customFormat="1" ht="12.75" customHeight="1" x14ac:dyDescent="0.2">
      <c r="A231" s="141"/>
      <c r="C231" s="198"/>
      <c r="D231" s="198"/>
      <c r="E231" s="198"/>
      <c r="F231" s="198"/>
      <c r="G231" s="198"/>
      <c r="H231" s="198"/>
      <c r="I231" s="198"/>
      <c r="J231" s="272"/>
      <c r="K231" s="198"/>
      <c r="L231" s="153"/>
      <c r="M231" s="198"/>
      <c r="N231" s="198"/>
      <c r="O231" s="153"/>
      <c r="P231" s="283"/>
      <c r="R231" s="198"/>
    </row>
    <row r="232" spans="1:18" s="189" customFormat="1" ht="12.75" customHeight="1" x14ac:dyDescent="0.2">
      <c r="A232" s="141"/>
      <c r="C232" s="198"/>
      <c r="D232" s="198"/>
      <c r="E232" s="198"/>
      <c r="F232" s="198"/>
      <c r="G232" s="198"/>
      <c r="H232" s="198"/>
      <c r="I232" s="198"/>
      <c r="J232" s="272"/>
      <c r="K232" s="198"/>
      <c r="L232" s="153"/>
      <c r="M232" s="198"/>
      <c r="N232" s="198"/>
      <c r="O232" s="153"/>
      <c r="P232" s="283"/>
      <c r="R232" s="198"/>
    </row>
    <row r="233" spans="1:18" s="189" customFormat="1" ht="12.75" customHeight="1" x14ac:dyDescent="0.2">
      <c r="A233" s="141"/>
      <c r="C233" s="198"/>
      <c r="D233" s="198"/>
      <c r="E233" s="198"/>
      <c r="F233" s="198"/>
      <c r="G233" s="198"/>
      <c r="H233" s="198"/>
      <c r="I233" s="198"/>
      <c r="J233" s="272"/>
      <c r="K233" s="198"/>
      <c r="L233" s="153"/>
      <c r="M233" s="198"/>
      <c r="N233" s="198"/>
      <c r="O233" s="153"/>
      <c r="P233" s="283"/>
      <c r="R233" s="198"/>
    </row>
    <row r="234" spans="1:18" s="189" customFormat="1" ht="12.75" customHeight="1" x14ac:dyDescent="0.2">
      <c r="A234" s="141"/>
      <c r="C234" s="198"/>
      <c r="D234" s="198"/>
      <c r="E234" s="198"/>
      <c r="F234" s="198"/>
      <c r="G234" s="198"/>
      <c r="H234" s="198"/>
      <c r="I234" s="198"/>
      <c r="J234" s="272"/>
      <c r="K234" s="198"/>
      <c r="L234" s="153"/>
      <c r="M234" s="198"/>
      <c r="N234" s="198"/>
      <c r="O234" s="153"/>
      <c r="P234" s="283"/>
      <c r="R234" s="198"/>
    </row>
    <row r="235" spans="1:18" s="189" customFormat="1" ht="12.75" customHeight="1" x14ac:dyDescent="0.2">
      <c r="A235" s="141"/>
      <c r="C235" s="198"/>
      <c r="D235" s="198"/>
      <c r="E235" s="198"/>
      <c r="F235" s="198"/>
      <c r="G235" s="198"/>
      <c r="H235" s="198"/>
      <c r="I235" s="198"/>
      <c r="J235" s="272"/>
      <c r="K235" s="198"/>
      <c r="L235" s="153"/>
      <c r="M235" s="198"/>
      <c r="N235" s="198"/>
      <c r="O235" s="153"/>
      <c r="P235" s="283"/>
      <c r="R235" s="198"/>
    </row>
    <row r="236" spans="1:18" s="189" customFormat="1" ht="12.75" customHeight="1" x14ac:dyDescent="0.2">
      <c r="A236" s="141"/>
      <c r="C236" s="198"/>
      <c r="D236" s="198"/>
      <c r="E236" s="198"/>
      <c r="F236" s="198"/>
      <c r="G236" s="198"/>
      <c r="H236" s="198"/>
      <c r="I236" s="198"/>
      <c r="J236" s="272"/>
      <c r="K236" s="198"/>
      <c r="L236" s="153"/>
      <c r="M236" s="198"/>
      <c r="N236" s="198"/>
      <c r="O236" s="153"/>
      <c r="P236" s="283"/>
      <c r="R236" s="198"/>
    </row>
    <row r="237" spans="1:18" s="189" customFormat="1" ht="12.75" customHeight="1" x14ac:dyDescent="0.2">
      <c r="A237" s="141"/>
      <c r="C237" s="198"/>
      <c r="D237" s="198"/>
      <c r="E237" s="198"/>
      <c r="F237" s="198"/>
      <c r="G237" s="198"/>
      <c r="H237" s="198"/>
      <c r="I237" s="198"/>
      <c r="J237" s="272"/>
      <c r="K237" s="198"/>
      <c r="L237" s="153"/>
      <c r="M237" s="198"/>
      <c r="N237" s="198"/>
      <c r="O237" s="153"/>
      <c r="P237" s="283"/>
      <c r="R237" s="198"/>
    </row>
    <row r="238" spans="1:18" s="189" customFormat="1" ht="12.75" customHeight="1" x14ac:dyDescent="0.2">
      <c r="A238" s="141"/>
      <c r="C238" s="198"/>
      <c r="D238" s="198"/>
      <c r="E238" s="198"/>
      <c r="F238" s="198"/>
      <c r="G238" s="198"/>
      <c r="H238" s="198"/>
      <c r="I238" s="198"/>
      <c r="J238" s="272"/>
      <c r="K238" s="198"/>
      <c r="L238" s="153"/>
      <c r="M238" s="198"/>
      <c r="N238" s="198"/>
      <c r="O238" s="153"/>
      <c r="P238" s="283"/>
      <c r="R238" s="198"/>
    </row>
    <row r="239" spans="1:18" s="189" customFormat="1" ht="12.75" customHeight="1" x14ac:dyDescent="0.2">
      <c r="A239" s="141"/>
      <c r="C239" s="198"/>
      <c r="D239" s="198"/>
      <c r="E239" s="198"/>
      <c r="F239" s="198"/>
      <c r="G239" s="198"/>
      <c r="H239" s="198"/>
      <c r="I239" s="198"/>
      <c r="J239" s="272"/>
      <c r="K239" s="198"/>
      <c r="L239" s="153"/>
      <c r="M239" s="198"/>
      <c r="N239" s="198"/>
      <c r="O239" s="153"/>
      <c r="P239" s="283"/>
      <c r="R239" s="198"/>
    </row>
    <row r="240" spans="1:18" s="189" customFormat="1" ht="12.75" customHeight="1" x14ac:dyDescent="0.2">
      <c r="A240" s="141"/>
      <c r="C240" s="198"/>
      <c r="D240" s="198"/>
      <c r="E240" s="198"/>
      <c r="F240" s="198"/>
      <c r="G240" s="198"/>
      <c r="H240" s="198"/>
      <c r="I240" s="198"/>
      <c r="J240" s="272"/>
      <c r="K240" s="198"/>
      <c r="L240" s="153"/>
      <c r="M240" s="198"/>
      <c r="N240" s="198"/>
      <c r="O240" s="153"/>
      <c r="P240" s="283"/>
      <c r="R240" s="198"/>
    </row>
    <row r="241" spans="1:18" s="189" customFormat="1" ht="12.75" customHeight="1" x14ac:dyDescent="0.2">
      <c r="A241" s="141"/>
      <c r="C241" s="198"/>
      <c r="D241" s="198"/>
      <c r="E241" s="198"/>
      <c r="F241" s="198"/>
      <c r="G241" s="198"/>
      <c r="H241" s="198"/>
      <c r="I241" s="198"/>
      <c r="J241" s="272"/>
      <c r="K241" s="198"/>
      <c r="L241" s="153"/>
      <c r="M241" s="198"/>
      <c r="N241" s="198"/>
      <c r="O241" s="153"/>
      <c r="P241" s="283"/>
      <c r="R241" s="198"/>
    </row>
    <row r="242" spans="1:18" s="189" customFormat="1" ht="12.75" customHeight="1" x14ac:dyDescent="0.2">
      <c r="A242" s="141"/>
      <c r="C242" s="198"/>
      <c r="D242" s="198"/>
      <c r="E242" s="198"/>
      <c r="F242" s="198"/>
      <c r="G242" s="198"/>
      <c r="H242" s="198"/>
      <c r="I242" s="198"/>
      <c r="J242" s="272"/>
      <c r="K242" s="198"/>
      <c r="L242" s="153"/>
      <c r="M242" s="198"/>
      <c r="N242" s="198"/>
      <c r="O242" s="153"/>
      <c r="P242" s="283"/>
      <c r="R242" s="198"/>
    </row>
    <row r="243" spans="1:18" s="189" customFormat="1" ht="12.75" customHeight="1" x14ac:dyDescent="0.2">
      <c r="A243" s="141"/>
      <c r="C243" s="198"/>
      <c r="D243" s="198"/>
      <c r="E243" s="198"/>
      <c r="F243" s="198"/>
      <c r="G243" s="198"/>
      <c r="H243" s="198"/>
      <c r="I243" s="198"/>
      <c r="J243" s="272"/>
      <c r="K243" s="198"/>
      <c r="L243" s="153"/>
      <c r="M243" s="198"/>
      <c r="N243" s="198"/>
      <c r="O243" s="153"/>
      <c r="P243" s="283"/>
      <c r="R243" s="198"/>
    </row>
    <row r="244" spans="1:18" s="189" customFormat="1" ht="12.75" customHeight="1" x14ac:dyDescent="0.2">
      <c r="A244" s="141"/>
      <c r="C244" s="198"/>
      <c r="D244" s="198"/>
      <c r="E244" s="198"/>
      <c r="F244" s="198"/>
      <c r="G244" s="198"/>
      <c r="H244" s="198"/>
      <c r="I244" s="198"/>
      <c r="J244" s="272"/>
      <c r="K244" s="198"/>
      <c r="L244" s="153"/>
      <c r="M244" s="198"/>
      <c r="N244" s="198"/>
      <c r="O244" s="153"/>
      <c r="P244" s="283"/>
      <c r="R244" s="198"/>
    </row>
    <row r="245" spans="1:18" s="189" customFormat="1" ht="12.75" customHeight="1" x14ac:dyDescent="0.2">
      <c r="A245" s="141"/>
      <c r="C245" s="198"/>
      <c r="D245" s="198"/>
      <c r="E245" s="198"/>
      <c r="F245" s="198"/>
      <c r="G245" s="198"/>
      <c r="H245" s="198"/>
      <c r="I245" s="198"/>
      <c r="J245" s="272"/>
      <c r="K245" s="198"/>
      <c r="L245" s="153"/>
      <c r="M245" s="198"/>
      <c r="N245" s="198"/>
      <c r="O245" s="153"/>
      <c r="P245" s="283"/>
      <c r="R245" s="198"/>
    </row>
    <row r="246" spans="1:18" s="189" customFormat="1" ht="12.75" customHeight="1" x14ac:dyDescent="0.2">
      <c r="A246" s="141"/>
      <c r="C246" s="198"/>
      <c r="D246" s="198"/>
      <c r="E246" s="198"/>
      <c r="F246" s="198"/>
      <c r="G246" s="198"/>
      <c r="H246" s="198"/>
      <c r="I246" s="198"/>
      <c r="J246" s="272"/>
      <c r="K246" s="198"/>
      <c r="L246" s="153"/>
      <c r="M246" s="198"/>
      <c r="N246" s="198"/>
      <c r="O246" s="153"/>
      <c r="P246" s="283"/>
      <c r="R246" s="198"/>
    </row>
    <row r="247" spans="1:18" s="189" customFormat="1" ht="12.75" customHeight="1" x14ac:dyDescent="0.2">
      <c r="A247" s="141"/>
      <c r="C247" s="198"/>
      <c r="D247" s="198"/>
      <c r="E247" s="198"/>
      <c r="F247" s="198"/>
      <c r="G247" s="198"/>
      <c r="H247" s="198"/>
      <c r="I247" s="198"/>
      <c r="J247" s="272"/>
      <c r="K247" s="198"/>
      <c r="L247" s="153"/>
      <c r="M247" s="198"/>
      <c r="N247" s="198"/>
      <c r="O247" s="153"/>
      <c r="P247" s="283"/>
      <c r="R247" s="198"/>
    </row>
    <row r="248" spans="1:18" s="189" customFormat="1" ht="12.75" customHeight="1" x14ac:dyDescent="0.2">
      <c r="A248" s="141"/>
      <c r="C248" s="198"/>
      <c r="D248" s="198"/>
      <c r="E248" s="198"/>
      <c r="F248" s="198"/>
      <c r="G248" s="198"/>
      <c r="H248" s="198"/>
      <c r="I248" s="198"/>
      <c r="J248" s="272"/>
      <c r="K248" s="198"/>
      <c r="L248" s="153"/>
      <c r="M248" s="198"/>
      <c r="N248" s="198"/>
      <c r="O248" s="153"/>
      <c r="P248" s="283"/>
      <c r="R248" s="198"/>
    </row>
    <row r="249" spans="1:18" s="189" customFormat="1" ht="12.75" customHeight="1" x14ac:dyDescent="0.2">
      <c r="A249" s="141"/>
      <c r="C249" s="198"/>
      <c r="D249" s="198"/>
      <c r="E249" s="198"/>
      <c r="F249" s="198"/>
      <c r="G249" s="198"/>
      <c r="H249" s="198"/>
      <c r="I249" s="198"/>
      <c r="J249" s="272"/>
      <c r="K249" s="198"/>
      <c r="L249" s="153"/>
      <c r="M249" s="198"/>
      <c r="N249" s="198"/>
      <c r="O249" s="153"/>
      <c r="P249" s="283"/>
      <c r="R249" s="198"/>
    </row>
    <row r="250" spans="1:18" s="189" customFormat="1" ht="12.75" customHeight="1" x14ac:dyDescent="0.2">
      <c r="A250" s="141"/>
      <c r="C250" s="198"/>
      <c r="D250" s="198"/>
      <c r="E250" s="198"/>
      <c r="F250" s="198"/>
      <c r="G250" s="198"/>
      <c r="H250" s="198"/>
      <c r="I250" s="198"/>
      <c r="J250" s="272"/>
      <c r="K250" s="198"/>
      <c r="L250" s="153"/>
      <c r="M250" s="198"/>
      <c r="N250" s="198"/>
      <c r="O250" s="153"/>
      <c r="P250" s="283"/>
      <c r="R250" s="198"/>
    </row>
    <row r="251" spans="1:18" s="189" customFormat="1" ht="12.75" customHeight="1" x14ac:dyDescent="0.2">
      <c r="A251" s="141"/>
      <c r="C251" s="198"/>
      <c r="D251" s="198"/>
      <c r="E251" s="198"/>
      <c r="F251" s="198"/>
      <c r="G251" s="198"/>
      <c r="H251" s="198"/>
      <c r="I251" s="198"/>
      <c r="J251" s="272"/>
      <c r="K251" s="198"/>
      <c r="L251" s="153"/>
      <c r="M251" s="198"/>
      <c r="N251" s="198"/>
      <c r="O251" s="153"/>
      <c r="P251" s="283"/>
      <c r="R251" s="198"/>
    </row>
    <row r="252" spans="1:18" s="189" customFormat="1" ht="12.75" customHeight="1" x14ac:dyDescent="0.2">
      <c r="A252" s="141"/>
      <c r="C252" s="198"/>
      <c r="D252" s="198"/>
      <c r="E252" s="198"/>
      <c r="F252" s="198"/>
      <c r="G252" s="198"/>
      <c r="H252" s="198"/>
      <c r="I252" s="198"/>
      <c r="J252" s="272"/>
      <c r="K252" s="198"/>
      <c r="L252" s="153"/>
      <c r="M252" s="198"/>
      <c r="N252" s="198"/>
      <c r="O252" s="153"/>
      <c r="P252" s="283"/>
      <c r="R252" s="198"/>
    </row>
    <row r="253" spans="1:18" s="189" customFormat="1" ht="12.75" customHeight="1" x14ac:dyDescent="0.2">
      <c r="A253" s="141"/>
      <c r="C253" s="198"/>
      <c r="D253" s="198"/>
      <c r="E253" s="198"/>
      <c r="F253" s="198"/>
      <c r="G253" s="198"/>
      <c r="H253" s="198"/>
      <c r="I253" s="198"/>
      <c r="J253" s="272"/>
      <c r="K253" s="198"/>
      <c r="L253" s="153"/>
      <c r="M253" s="198"/>
      <c r="N253" s="198"/>
      <c r="O253" s="153"/>
      <c r="P253" s="283"/>
      <c r="R253" s="198"/>
    </row>
    <row r="254" spans="1:18" s="189" customFormat="1" ht="12.75" customHeight="1" x14ac:dyDescent="0.2">
      <c r="A254" s="141"/>
      <c r="C254" s="198"/>
      <c r="D254" s="198"/>
      <c r="E254" s="198"/>
      <c r="F254" s="198"/>
      <c r="G254" s="198"/>
      <c r="H254" s="198"/>
      <c r="I254" s="198"/>
      <c r="J254" s="272"/>
      <c r="K254" s="198"/>
      <c r="L254" s="153"/>
      <c r="M254" s="198"/>
      <c r="N254" s="198"/>
      <c r="O254" s="153"/>
      <c r="P254" s="283"/>
      <c r="R254" s="198"/>
    </row>
    <row r="255" spans="1:18" s="189" customFormat="1" ht="12.75" customHeight="1" x14ac:dyDescent="0.2">
      <c r="A255" s="141"/>
      <c r="C255" s="198"/>
      <c r="D255" s="198"/>
      <c r="E255" s="198"/>
      <c r="F255" s="198"/>
      <c r="G255" s="198"/>
      <c r="H255" s="198"/>
      <c r="I255" s="198"/>
      <c r="J255" s="272"/>
      <c r="K255" s="198"/>
      <c r="L255" s="153"/>
      <c r="M255" s="198"/>
      <c r="N255" s="198"/>
      <c r="O255" s="153"/>
      <c r="P255" s="283"/>
      <c r="R255" s="198"/>
    </row>
    <row r="256" spans="1:18" s="189" customFormat="1" ht="12.75" customHeight="1" x14ac:dyDescent="0.2">
      <c r="A256" s="141"/>
      <c r="C256" s="198"/>
      <c r="D256" s="198"/>
      <c r="E256" s="198"/>
      <c r="F256" s="198"/>
      <c r="G256" s="198"/>
      <c r="H256" s="198"/>
      <c r="I256" s="198"/>
      <c r="J256" s="272"/>
      <c r="K256" s="198"/>
      <c r="L256" s="153"/>
      <c r="M256" s="198"/>
      <c r="N256" s="198"/>
      <c r="O256" s="153"/>
      <c r="P256" s="283"/>
      <c r="R256" s="198"/>
    </row>
    <row r="257" spans="1:18" s="189" customFormat="1" ht="12.75" customHeight="1" x14ac:dyDescent="0.2">
      <c r="A257" s="141"/>
      <c r="C257" s="198"/>
      <c r="D257" s="198"/>
      <c r="E257" s="198"/>
      <c r="F257" s="198"/>
      <c r="G257" s="198"/>
      <c r="H257" s="198"/>
      <c r="I257" s="198"/>
      <c r="J257" s="272"/>
      <c r="K257" s="198"/>
      <c r="L257" s="153"/>
      <c r="M257" s="198"/>
      <c r="N257" s="198"/>
      <c r="O257" s="153"/>
      <c r="P257" s="283"/>
      <c r="R257" s="198"/>
    </row>
    <row r="258" spans="1:18" s="189" customFormat="1" ht="12.75" customHeight="1" x14ac:dyDescent="0.2">
      <c r="A258" s="141"/>
      <c r="C258" s="198"/>
      <c r="D258" s="198"/>
      <c r="E258" s="198"/>
      <c r="F258" s="198"/>
      <c r="G258" s="198"/>
      <c r="H258" s="198"/>
      <c r="I258" s="198"/>
      <c r="J258" s="272"/>
      <c r="K258" s="198"/>
      <c r="L258" s="153"/>
      <c r="M258" s="198"/>
      <c r="N258" s="198"/>
      <c r="O258" s="153"/>
      <c r="P258" s="283"/>
      <c r="R258" s="198"/>
    </row>
    <row r="259" spans="1:18" s="189" customFormat="1" ht="12.75" customHeight="1" x14ac:dyDescent="0.2">
      <c r="A259" s="141"/>
      <c r="C259" s="198"/>
      <c r="D259" s="198"/>
      <c r="E259" s="198"/>
      <c r="F259" s="198"/>
      <c r="G259" s="198"/>
      <c r="H259" s="198"/>
      <c r="I259" s="198"/>
      <c r="J259" s="272"/>
      <c r="K259" s="198"/>
      <c r="L259" s="153"/>
      <c r="M259" s="198"/>
      <c r="N259" s="198"/>
      <c r="O259" s="153"/>
      <c r="P259" s="283"/>
      <c r="R259" s="198"/>
    </row>
    <row r="260" spans="1:18" s="189" customFormat="1" ht="12.75" customHeight="1" x14ac:dyDescent="0.2">
      <c r="A260" s="141"/>
      <c r="C260" s="198"/>
      <c r="D260" s="198"/>
      <c r="E260" s="198"/>
      <c r="F260" s="198"/>
      <c r="G260" s="198"/>
      <c r="H260" s="198"/>
      <c r="I260" s="198"/>
      <c r="J260" s="272"/>
      <c r="K260" s="198"/>
      <c r="L260" s="153"/>
      <c r="M260" s="198"/>
      <c r="N260" s="198"/>
      <c r="O260" s="153"/>
      <c r="P260" s="283"/>
      <c r="R260" s="198"/>
    </row>
    <row r="261" spans="1:18" s="189" customFormat="1" ht="12.75" customHeight="1" x14ac:dyDescent="0.2">
      <c r="A261" s="141"/>
      <c r="C261" s="198"/>
      <c r="D261" s="198"/>
      <c r="E261" s="198"/>
      <c r="F261" s="198"/>
      <c r="G261" s="198"/>
      <c r="H261" s="198"/>
      <c r="I261" s="198"/>
      <c r="J261" s="272"/>
      <c r="K261" s="198"/>
      <c r="L261" s="153"/>
      <c r="M261" s="198"/>
      <c r="N261" s="198"/>
      <c r="O261" s="153"/>
      <c r="P261" s="283"/>
      <c r="R261" s="198"/>
    </row>
    <row r="262" spans="1:18" s="189" customFormat="1" ht="12.75" customHeight="1" x14ac:dyDescent="0.2">
      <c r="A262" s="141"/>
      <c r="C262" s="198"/>
      <c r="D262" s="198"/>
      <c r="E262" s="198"/>
      <c r="F262" s="198"/>
      <c r="G262" s="198"/>
      <c r="H262" s="198"/>
      <c r="I262" s="198"/>
      <c r="J262" s="272"/>
      <c r="K262" s="198"/>
      <c r="L262" s="153"/>
      <c r="M262" s="198"/>
      <c r="N262" s="198"/>
      <c r="O262" s="153"/>
      <c r="P262" s="283"/>
      <c r="R262" s="198"/>
    </row>
    <row r="263" spans="1:18" s="189" customFormat="1" ht="12.75" customHeight="1" x14ac:dyDescent="0.2">
      <c r="A263" s="141"/>
      <c r="C263" s="198"/>
      <c r="D263" s="198"/>
      <c r="E263" s="198"/>
      <c r="F263" s="198"/>
      <c r="G263" s="198"/>
      <c r="H263" s="198"/>
      <c r="I263" s="198"/>
      <c r="J263" s="272"/>
      <c r="K263" s="198"/>
      <c r="L263" s="153"/>
      <c r="M263" s="198"/>
      <c r="N263" s="198"/>
      <c r="O263" s="153"/>
      <c r="P263" s="283"/>
      <c r="R263" s="198"/>
    </row>
    <row r="264" spans="1:18" s="189" customFormat="1" ht="12.75" customHeight="1" x14ac:dyDescent="0.2">
      <c r="A264" s="141"/>
      <c r="C264" s="198"/>
      <c r="D264" s="198"/>
      <c r="E264" s="198"/>
      <c r="F264" s="198"/>
      <c r="G264" s="198"/>
      <c r="H264" s="198"/>
      <c r="I264" s="198"/>
      <c r="J264" s="272"/>
      <c r="K264" s="198"/>
      <c r="L264" s="153"/>
      <c r="M264" s="198"/>
      <c r="N264" s="198"/>
      <c r="O264" s="153"/>
      <c r="P264" s="283"/>
      <c r="R264" s="198"/>
    </row>
    <row r="265" spans="1:18" s="189" customFormat="1" ht="12.75" customHeight="1" x14ac:dyDescent="0.2">
      <c r="A265" s="141"/>
      <c r="C265" s="198"/>
      <c r="D265" s="198"/>
      <c r="E265" s="198"/>
      <c r="F265" s="198"/>
      <c r="G265" s="198"/>
      <c r="H265" s="198"/>
      <c r="I265" s="198"/>
      <c r="J265" s="272"/>
      <c r="K265" s="198"/>
      <c r="L265" s="153"/>
      <c r="M265" s="198"/>
      <c r="N265" s="198"/>
      <c r="O265" s="153"/>
      <c r="P265" s="283"/>
      <c r="R265" s="198"/>
    </row>
    <row r="266" spans="1:18" s="189" customFormat="1" ht="12.75" customHeight="1" x14ac:dyDescent="0.2">
      <c r="A266" s="141"/>
      <c r="C266" s="198"/>
      <c r="D266" s="198"/>
      <c r="E266" s="198"/>
      <c r="F266" s="198"/>
      <c r="G266" s="198"/>
      <c r="H266" s="198"/>
      <c r="I266" s="198"/>
      <c r="J266" s="272"/>
      <c r="K266" s="198"/>
      <c r="L266" s="153"/>
      <c r="M266" s="198"/>
      <c r="N266" s="198"/>
      <c r="O266" s="153"/>
      <c r="P266" s="283"/>
      <c r="R266" s="198"/>
    </row>
    <row r="267" spans="1:18" s="189" customFormat="1" ht="12.75" customHeight="1" x14ac:dyDescent="0.2">
      <c r="A267" s="141"/>
      <c r="C267" s="198"/>
      <c r="D267" s="198"/>
      <c r="E267" s="198"/>
      <c r="F267" s="198"/>
      <c r="G267" s="198"/>
      <c r="H267" s="198"/>
      <c r="I267" s="198"/>
      <c r="J267" s="272"/>
      <c r="K267" s="198"/>
      <c r="L267" s="153"/>
      <c r="M267" s="198"/>
      <c r="N267" s="198"/>
      <c r="O267" s="153"/>
      <c r="P267" s="283"/>
      <c r="R267" s="198"/>
    </row>
    <row r="268" spans="1:18" s="189" customFormat="1" ht="12.75" customHeight="1" x14ac:dyDescent="0.2">
      <c r="A268" s="141"/>
      <c r="C268" s="198"/>
      <c r="D268" s="198"/>
      <c r="E268" s="198"/>
      <c r="F268" s="198"/>
      <c r="G268" s="198"/>
      <c r="H268" s="198"/>
      <c r="I268" s="198"/>
      <c r="J268" s="272"/>
      <c r="K268" s="198"/>
      <c r="L268" s="153"/>
      <c r="M268" s="198"/>
      <c r="N268" s="198"/>
      <c r="O268" s="153"/>
      <c r="P268" s="283"/>
      <c r="R268" s="198"/>
    </row>
    <row r="269" spans="1:18" s="189" customFormat="1" ht="12.75" customHeight="1" x14ac:dyDescent="0.2">
      <c r="A269" s="141"/>
      <c r="C269" s="198"/>
      <c r="D269" s="198"/>
      <c r="E269" s="198"/>
      <c r="F269" s="198"/>
      <c r="G269" s="198"/>
      <c r="H269" s="198"/>
      <c r="I269" s="198"/>
      <c r="J269" s="272"/>
      <c r="K269" s="198"/>
      <c r="L269" s="153"/>
      <c r="M269" s="198"/>
      <c r="N269" s="198"/>
      <c r="O269" s="153"/>
      <c r="P269" s="283"/>
      <c r="R269" s="198"/>
    </row>
    <row r="270" spans="1:18" s="189" customFormat="1" ht="12.75" customHeight="1" x14ac:dyDescent="0.2">
      <c r="A270" s="141"/>
      <c r="C270" s="198"/>
      <c r="D270" s="198"/>
      <c r="E270" s="198"/>
      <c r="F270" s="198"/>
      <c r="G270" s="198"/>
      <c r="H270" s="198"/>
      <c r="I270" s="198"/>
      <c r="J270" s="272"/>
      <c r="K270" s="198"/>
      <c r="L270" s="153"/>
      <c r="M270" s="198"/>
      <c r="N270" s="198"/>
      <c r="O270" s="153"/>
      <c r="P270" s="283"/>
      <c r="R270" s="198"/>
    </row>
    <row r="271" spans="1:18" s="189" customFormat="1" ht="12.75" customHeight="1" x14ac:dyDescent="0.2">
      <c r="A271" s="141"/>
      <c r="C271" s="198"/>
      <c r="D271" s="198"/>
      <c r="E271" s="198"/>
      <c r="F271" s="198"/>
      <c r="G271" s="198"/>
      <c r="H271" s="198"/>
      <c r="I271" s="198"/>
      <c r="J271" s="272"/>
      <c r="K271" s="198"/>
      <c r="L271" s="153"/>
      <c r="M271" s="198"/>
      <c r="N271" s="198"/>
      <c r="O271" s="153"/>
      <c r="P271" s="283"/>
      <c r="R271" s="198"/>
    </row>
    <row r="272" spans="1:18" s="189" customFormat="1" ht="12.75" customHeight="1" x14ac:dyDescent="0.2">
      <c r="A272" s="141"/>
      <c r="C272" s="198"/>
      <c r="D272" s="198"/>
      <c r="E272" s="198"/>
      <c r="F272" s="198"/>
      <c r="G272" s="198"/>
      <c r="H272" s="198"/>
      <c r="I272" s="198"/>
      <c r="J272" s="272"/>
      <c r="K272" s="198"/>
      <c r="L272" s="153"/>
      <c r="M272" s="198"/>
      <c r="N272" s="198"/>
      <c r="O272" s="153"/>
      <c r="P272" s="283"/>
      <c r="R272" s="198"/>
    </row>
    <row r="273" spans="1:18" s="189" customFormat="1" ht="12.75" customHeight="1" x14ac:dyDescent="0.2">
      <c r="A273" s="141"/>
      <c r="C273" s="198"/>
      <c r="D273" s="198"/>
      <c r="E273" s="198"/>
      <c r="F273" s="198"/>
      <c r="G273" s="198"/>
      <c r="H273" s="198"/>
      <c r="I273" s="198"/>
      <c r="J273" s="272"/>
      <c r="K273" s="198"/>
      <c r="L273" s="153"/>
      <c r="M273" s="198"/>
      <c r="N273" s="198"/>
      <c r="O273" s="153"/>
      <c r="P273" s="283"/>
      <c r="R273" s="198"/>
    </row>
    <row r="274" spans="1:18" s="189" customFormat="1" ht="12.75" customHeight="1" x14ac:dyDescent="0.2">
      <c r="A274" s="141"/>
      <c r="C274" s="198"/>
      <c r="D274" s="198"/>
      <c r="E274" s="198"/>
      <c r="F274" s="198"/>
      <c r="G274" s="198"/>
      <c r="H274" s="198"/>
      <c r="I274" s="198"/>
      <c r="J274" s="272"/>
      <c r="K274" s="198"/>
      <c r="L274" s="153"/>
      <c r="M274" s="198"/>
      <c r="N274" s="198"/>
      <c r="O274" s="153"/>
      <c r="P274" s="283"/>
      <c r="R274" s="198"/>
    </row>
    <row r="275" spans="1:18" s="189" customFormat="1" ht="12.75" customHeight="1" x14ac:dyDescent="0.2">
      <c r="A275" s="141"/>
      <c r="C275" s="198"/>
      <c r="D275" s="198"/>
      <c r="E275" s="198"/>
      <c r="F275" s="198"/>
      <c r="G275" s="198"/>
      <c r="H275" s="198"/>
      <c r="I275" s="198"/>
      <c r="J275" s="272"/>
      <c r="K275" s="198"/>
      <c r="L275" s="153"/>
      <c r="M275" s="198"/>
      <c r="N275" s="198"/>
      <c r="O275" s="153"/>
      <c r="P275" s="283"/>
      <c r="R275" s="198"/>
    </row>
    <row r="276" spans="1:18" s="189" customFormat="1" ht="12.75" customHeight="1" x14ac:dyDescent="0.2">
      <c r="A276" s="141"/>
      <c r="C276" s="198"/>
      <c r="D276" s="198"/>
      <c r="E276" s="198"/>
      <c r="F276" s="198"/>
      <c r="G276" s="198"/>
      <c r="H276" s="198"/>
      <c r="I276" s="198"/>
      <c r="J276" s="272"/>
      <c r="K276" s="198"/>
      <c r="L276" s="153"/>
      <c r="M276" s="198"/>
      <c r="N276" s="198"/>
      <c r="O276" s="153"/>
      <c r="P276" s="283"/>
      <c r="R276" s="198"/>
    </row>
    <row r="277" spans="1:18" s="189" customFormat="1" ht="12.75" customHeight="1" x14ac:dyDescent="0.2">
      <c r="A277" s="141"/>
      <c r="C277" s="198"/>
      <c r="D277" s="198"/>
      <c r="E277" s="198"/>
      <c r="F277" s="198"/>
      <c r="G277" s="198"/>
      <c r="H277" s="198"/>
      <c r="I277" s="198"/>
      <c r="J277" s="272"/>
      <c r="K277" s="198"/>
      <c r="L277" s="153"/>
      <c r="M277" s="198"/>
      <c r="N277" s="198"/>
      <c r="O277" s="153"/>
      <c r="P277" s="283"/>
      <c r="R277" s="198"/>
    </row>
    <row r="278" spans="1:18" s="189" customFormat="1" ht="12.75" customHeight="1" x14ac:dyDescent="0.2">
      <c r="A278" s="141"/>
      <c r="C278" s="198"/>
      <c r="D278" s="198"/>
      <c r="E278" s="198"/>
      <c r="F278" s="198"/>
      <c r="G278" s="198"/>
      <c r="H278" s="198"/>
      <c r="I278" s="198"/>
      <c r="J278" s="272"/>
      <c r="K278" s="198"/>
      <c r="L278" s="153"/>
      <c r="M278" s="198"/>
      <c r="N278" s="198"/>
      <c r="O278" s="153"/>
      <c r="P278" s="283"/>
      <c r="R278" s="198"/>
    </row>
    <row r="279" spans="1:18" s="189" customFormat="1" ht="12.75" customHeight="1" x14ac:dyDescent="0.2">
      <c r="A279" s="141"/>
      <c r="C279" s="198"/>
      <c r="D279" s="198"/>
      <c r="E279" s="198"/>
      <c r="F279" s="198"/>
      <c r="G279" s="198"/>
      <c r="H279" s="198"/>
      <c r="I279" s="198"/>
      <c r="J279" s="272"/>
      <c r="K279" s="198"/>
      <c r="L279" s="153"/>
      <c r="M279" s="198"/>
      <c r="N279" s="198"/>
      <c r="O279" s="153"/>
      <c r="P279" s="283"/>
      <c r="R279" s="198"/>
    </row>
    <row r="280" spans="1:18" s="189" customFormat="1" ht="12.75" customHeight="1" x14ac:dyDescent="0.2">
      <c r="A280" s="141"/>
      <c r="C280" s="198"/>
      <c r="D280" s="198"/>
      <c r="E280" s="198"/>
      <c r="F280" s="198"/>
      <c r="G280" s="198"/>
      <c r="H280" s="198"/>
      <c r="I280" s="198"/>
      <c r="J280" s="272"/>
      <c r="K280" s="198"/>
      <c r="L280" s="153"/>
      <c r="M280" s="198"/>
      <c r="N280" s="198"/>
      <c r="O280" s="153"/>
      <c r="P280" s="283"/>
      <c r="R280" s="198"/>
    </row>
    <row r="281" spans="1:18" s="189" customFormat="1" ht="12.75" customHeight="1" x14ac:dyDescent="0.2">
      <c r="A281" s="141"/>
      <c r="C281" s="198"/>
      <c r="D281" s="198"/>
      <c r="E281" s="198"/>
      <c r="F281" s="198"/>
      <c r="G281" s="198"/>
      <c r="H281" s="198"/>
      <c r="I281" s="198"/>
      <c r="J281" s="272"/>
      <c r="K281" s="198"/>
      <c r="L281" s="153"/>
      <c r="M281" s="198"/>
      <c r="N281" s="198"/>
      <c r="O281" s="153"/>
      <c r="P281" s="283"/>
      <c r="R281" s="198"/>
    </row>
    <row r="282" spans="1:18" s="189" customFormat="1" ht="12.75" customHeight="1" x14ac:dyDescent="0.2">
      <c r="A282" s="141"/>
      <c r="C282" s="198"/>
      <c r="D282" s="198"/>
      <c r="E282" s="198"/>
      <c r="F282" s="198"/>
      <c r="G282" s="198"/>
      <c r="H282" s="198"/>
      <c r="I282" s="198"/>
      <c r="J282" s="272"/>
      <c r="K282" s="198"/>
      <c r="L282" s="153"/>
      <c r="M282" s="198"/>
      <c r="N282" s="198"/>
      <c r="O282" s="153"/>
      <c r="P282" s="283"/>
      <c r="R282" s="198"/>
    </row>
    <row r="283" spans="1:18" s="189" customFormat="1" ht="12.75" customHeight="1" x14ac:dyDescent="0.2">
      <c r="A283" s="141"/>
      <c r="C283" s="198"/>
      <c r="D283" s="198"/>
      <c r="E283" s="198"/>
      <c r="F283" s="198"/>
      <c r="G283" s="198"/>
      <c r="H283" s="198"/>
      <c r="I283" s="198"/>
      <c r="J283" s="272"/>
      <c r="K283" s="198"/>
      <c r="L283" s="153"/>
      <c r="M283" s="198"/>
      <c r="N283" s="198"/>
      <c r="O283" s="153"/>
      <c r="P283" s="283"/>
      <c r="R283" s="198"/>
    </row>
    <row r="284" spans="1:18" s="189" customFormat="1" ht="12.75" customHeight="1" x14ac:dyDescent="0.2">
      <c r="A284" s="141"/>
      <c r="C284" s="198"/>
      <c r="D284" s="198"/>
      <c r="E284" s="198"/>
      <c r="F284" s="198"/>
      <c r="G284" s="198"/>
      <c r="H284" s="198"/>
      <c r="I284" s="198"/>
      <c r="J284" s="272"/>
      <c r="K284" s="198"/>
      <c r="L284" s="153"/>
      <c r="M284" s="198"/>
      <c r="N284" s="198"/>
      <c r="O284" s="153"/>
      <c r="P284" s="283"/>
      <c r="R284" s="198"/>
    </row>
    <row r="285" spans="1:18" s="189" customFormat="1" ht="12.75" customHeight="1" x14ac:dyDescent="0.2">
      <c r="A285" s="141"/>
      <c r="C285" s="198"/>
      <c r="D285" s="198"/>
      <c r="E285" s="198"/>
      <c r="F285" s="198"/>
      <c r="G285" s="198"/>
      <c r="H285" s="198"/>
      <c r="I285" s="198"/>
      <c r="J285" s="272"/>
      <c r="K285" s="198"/>
      <c r="L285" s="153"/>
      <c r="M285" s="198"/>
      <c r="N285" s="198"/>
      <c r="O285" s="153"/>
      <c r="P285" s="283"/>
      <c r="R285" s="198"/>
    </row>
    <row r="286" spans="1:18" s="189" customFormat="1" ht="12.75" customHeight="1" x14ac:dyDescent="0.2">
      <c r="A286" s="141"/>
      <c r="C286" s="198"/>
      <c r="D286" s="198"/>
      <c r="E286" s="198"/>
      <c r="F286" s="198"/>
      <c r="G286" s="198"/>
      <c r="H286" s="198"/>
      <c r="I286" s="198"/>
      <c r="J286" s="272"/>
      <c r="K286" s="198"/>
      <c r="L286" s="153"/>
      <c r="M286" s="198"/>
      <c r="N286" s="198"/>
      <c r="O286" s="153"/>
      <c r="P286" s="283"/>
      <c r="R286" s="198"/>
    </row>
    <row r="287" spans="1:18" s="189" customFormat="1" ht="12.75" customHeight="1" x14ac:dyDescent="0.2">
      <c r="A287" s="141"/>
      <c r="C287" s="198"/>
      <c r="D287" s="198"/>
      <c r="E287" s="198"/>
      <c r="F287" s="198"/>
      <c r="G287" s="198"/>
      <c r="H287" s="198"/>
      <c r="I287" s="198"/>
      <c r="J287" s="272"/>
      <c r="K287" s="198"/>
      <c r="L287" s="153"/>
      <c r="M287" s="198"/>
      <c r="N287" s="198"/>
      <c r="O287" s="153"/>
      <c r="P287" s="283"/>
      <c r="R287" s="198"/>
    </row>
    <row r="288" spans="1:18" s="189" customFormat="1" ht="12.75" customHeight="1" x14ac:dyDescent="0.2">
      <c r="A288" s="141"/>
      <c r="C288" s="198"/>
      <c r="D288" s="198"/>
      <c r="E288" s="198"/>
      <c r="F288" s="198"/>
      <c r="G288" s="198"/>
      <c r="H288" s="198"/>
      <c r="I288" s="198"/>
      <c r="J288" s="272"/>
      <c r="K288" s="198"/>
      <c r="L288" s="153"/>
      <c r="M288" s="198"/>
      <c r="N288" s="198"/>
      <c r="O288" s="153"/>
      <c r="P288" s="283"/>
      <c r="R288" s="198"/>
    </row>
    <row r="289" spans="1:18" s="189" customFormat="1" ht="12.75" customHeight="1" x14ac:dyDescent="0.2">
      <c r="A289" s="141"/>
      <c r="C289" s="198"/>
      <c r="D289" s="198"/>
      <c r="E289" s="198"/>
      <c r="F289" s="198"/>
      <c r="G289" s="198"/>
      <c r="H289" s="198"/>
      <c r="I289" s="198"/>
      <c r="J289" s="272"/>
      <c r="K289" s="198"/>
      <c r="L289" s="153"/>
      <c r="M289" s="198"/>
      <c r="N289" s="198"/>
      <c r="O289" s="153"/>
      <c r="P289" s="283"/>
      <c r="R289" s="198"/>
    </row>
    <row r="290" spans="1:18" s="189" customFormat="1" ht="12.75" customHeight="1" x14ac:dyDescent="0.2">
      <c r="A290" s="141"/>
      <c r="C290" s="198"/>
      <c r="D290" s="198"/>
      <c r="E290" s="198"/>
      <c r="F290" s="198"/>
      <c r="G290" s="198"/>
      <c r="H290" s="198"/>
      <c r="I290" s="198"/>
      <c r="J290" s="272"/>
      <c r="K290" s="198"/>
      <c r="L290" s="153"/>
      <c r="M290" s="198"/>
      <c r="N290" s="198"/>
      <c r="O290" s="153"/>
      <c r="P290" s="283"/>
      <c r="R290" s="198"/>
    </row>
    <row r="291" spans="1:18" s="189" customFormat="1" ht="12.75" customHeight="1" x14ac:dyDescent="0.2">
      <c r="A291" s="141"/>
      <c r="C291" s="198"/>
      <c r="D291" s="198"/>
      <c r="E291" s="198"/>
      <c r="F291" s="198"/>
      <c r="G291" s="198"/>
      <c r="H291" s="198"/>
      <c r="I291" s="198"/>
      <c r="J291" s="272"/>
      <c r="K291" s="198"/>
      <c r="L291" s="153"/>
      <c r="M291" s="198"/>
      <c r="N291" s="198"/>
      <c r="O291" s="153"/>
      <c r="P291" s="283"/>
      <c r="R291" s="198"/>
    </row>
    <row r="292" spans="1:18" s="189" customFormat="1" ht="12.75" customHeight="1" x14ac:dyDescent="0.2">
      <c r="A292" s="141"/>
      <c r="C292" s="198"/>
      <c r="D292" s="198"/>
      <c r="E292" s="198"/>
      <c r="F292" s="198"/>
      <c r="G292" s="198"/>
      <c r="H292" s="198"/>
      <c r="I292" s="198"/>
      <c r="J292" s="272"/>
      <c r="K292" s="198"/>
      <c r="L292" s="153"/>
      <c r="M292" s="198"/>
      <c r="N292" s="198"/>
      <c r="O292" s="153"/>
      <c r="P292" s="283"/>
      <c r="R292" s="198"/>
    </row>
    <row r="293" spans="1:18" s="189" customFormat="1" ht="12.75" customHeight="1" x14ac:dyDescent="0.2">
      <c r="A293" s="141"/>
      <c r="C293" s="198"/>
      <c r="D293" s="198"/>
      <c r="E293" s="198"/>
      <c r="F293" s="198"/>
      <c r="G293" s="198"/>
      <c r="H293" s="198"/>
      <c r="I293" s="198"/>
      <c r="J293" s="272"/>
      <c r="K293" s="198"/>
      <c r="L293" s="153"/>
      <c r="M293" s="198"/>
      <c r="N293" s="198"/>
      <c r="O293" s="153"/>
      <c r="P293" s="283"/>
      <c r="R293" s="198"/>
    </row>
    <row r="294" spans="1:18" s="189" customFormat="1" ht="12.75" customHeight="1" x14ac:dyDescent="0.2">
      <c r="A294" s="141"/>
      <c r="C294" s="198"/>
      <c r="D294" s="198"/>
      <c r="E294" s="198"/>
      <c r="F294" s="198"/>
      <c r="G294" s="198"/>
      <c r="H294" s="198"/>
      <c r="I294" s="198"/>
      <c r="J294" s="272"/>
      <c r="K294" s="198"/>
      <c r="L294" s="153"/>
      <c r="M294" s="198"/>
      <c r="N294" s="198"/>
      <c r="O294" s="153"/>
      <c r="P294" s="283"/>
      <c r="R294" s="198"/>
    </row>
    <row r="295" spans="1:18" s="189" customFormat="1" ht="12.75" customHeight="1" x14ac:dyDescent="0.2">
      <c r="A295" s="141"/>
      <c r="C295" s="198"/>
      <c r="D295" s="198"/>
      <c r="E295" s="198"/>
      <c r="F295" s="198"/>
      <c r="G295" s="198"/>
      <c r="H295" s="198"/>
      <c r="I295" s="198"/>
      <c r="J295" s="272"/>
      <c r="K295" s="198"/>
      <c r="L295" s="153"/>
      <c r="M295" s="198"/>
      <c r="N295" s="198"/>
      <c r="O295" s="153"/>
      <c r="P295" s="283"/>
      <c r="R295" s="198"/>
    </row>
    <row r="296" spans="1:18" s="189" customFormat="1" ht="12.75" customHeight="1" x14ac:dyDescent="0.2">
      <c r="A296" s="141"/>
      <c r="C296" s="198"/>
      <c r="D296" s="198"/>
      <c r="E296" s="198"/>
      <c r="F296" s="198"/>
      <c r="G296" s="198"/>
      <c r="H296" s="198"/>
      <c r="I296" s="198"/>
      <c r="J296" s="272"/>
      <c r="K296" s="198"/>
      <c r="L296" s="153"/>
      <c r="M296" s="198"/>
      <c r="N296" s="198"/>
      <c r="O296" s="153"/>
      <c r="P296" s="283"/>
      <c r="R296" s="198"/>
    </row>
    <row r="297" spans="1:18" s="189" customFormat="1" ht="12.75" customHeight="1" x14ac:dyDescent="0.2">
      <c r="A297" s="141"/>
      <c r="C297" s="198"/>
      <c r="D297" s="198"/>
      <c r="E297" s="198"/>
      <c r="F297" s="198"/>
      <c r="G297" s="198"/>
      <c r="H297" s="198"/>
      <c r="I297" s="198"/>
      <c r="J297" s="272"/>
      <c r="K297" s="198"/>
      <c r="L297" s="153"/>
      <c r="M297" s="198"/>
      <c r="N297" s="198"/>
      <c r="O297" s="153"/>
      <c r="P297" s="283"/>
      <c r="R297" s="198"/>
    </row>
    <row r="298" spans="1:18" s="189" customFormat="1" ht="12.75" customHeight="1" x14ac:dyDescent="0.2">
      <c r="A298" s="141"/>
      <c r="C298" s="198"/>
      <c r="D298" s="198"/>
      <c r="E298" s="198"/>
      <c r="F298" s="198"/>
      <c r="G298" s="198"/>
      <c r="H298" s="198"/>
      <c r="I298" s="198"/>
      <c r="J298" s="272"/>
      <c r="K298" s="198"/>
      <c r="L298" s="153"/>
      <c r="M298" s="198"/>
      <c r="N298" s="198"/>
      <c r="O298" s="153"/>
      <c r="P298" s="283"/>
      <c r="R298" s="198"/>
    </row>
    <row r="299" spans="1:18" s="189" customFormat="1" ht="12.75" customHeight="1" x14ac:dyDescent="0.2">
      <c r="A299" s="141"/>
      <c r="C299" s="198"/>
      <c r="D299" s="198"/>
      <c r="E299" s="198"/>
      <c r="F299" s="198"/>
      <c r="G299" s="198"/>
      <c r="H299" s="198"/>
      <c r="I299" s="198"/>
      <c r="J299" s="272"/>
      <c r="K299" s="198"/>
      <c r="L299" s="153"/>
      <c r="M299" s="198"/>
      <c r="N299" s="198"/>
      <c r="O299" s="153"/>
      <c r="P299" s="283"/>
      <c r="R299" s="198"/>
    </row>
    <row r="300" spans="1:18" s="189" customFormat="1" ht="12.75" customHeight="1" x14ac:dyDescent="0.2">
      <c r="A300" s="141"/>
      <c r="C300" s="198"/>
      <c r="D300" s="198"/>
      <c r="E300" s="198"/>
      <c r="F300" s="198"/>
      <c r="G300" s="198"/>
      <c r="H300" s="198"/>
      <c r="I300" s="198"/>
      <c r="J300" s="272"/>
      <c r="K300" s="198"/>
      <c r="L300" s="153"/>
      <c r="M300" s="198"/>
      <c r="N300" s="198"/>
      <c r="O300" s="153"/>
      <c r="P300" s="283"/>
      <c r="R300" s="198"/>
    </row>
    <row r="301" spans="1:18" s="189" customFormat="1" ht="12.75" customHeight="1" x14ac:dyDescent="0.2">
      <c r="A301" s="141"/>
      <c r="C301" s="198"/>
      <c r="D301" s="198"/>
      <c r="E301" s="198"/>
      <c r="F301" s="198"/>
      <c r="G301" s="198"/>
      <c r="H301" s="198"/>
      <c r="I301" s="198"/>
      <c r="J301" s="272"/>
      <c r="K301" s="198"/>
      <c r="L301" s="153"/>
      <c r="M301" s="198"/>
      <c r="N301" s="198"/>
      <c r="O301" s="153"/>
      <c r="P301" s="283"/>
      <c r="R301" s="198"/>
    </row>
    <row r="302" spans="1:18" s="189" customFormat="1" ht="12.75" customHeight="1" x14ac:dyDescent="0.2">
      <c r="A302" s="141"/>
      <c r="C302" s="198"/>
      <c r="D302" s="198"/>
      <c r="E302" s="198"/>
      <c r="F302" s="198"/>
      <c r="G302" s="198"/>
      <c r="H302" s="198"/>
      <c r="I302" s="198"/>
      <c r="J302" s="272"/>
      <c r="K302" s="198"/>
      <c r="L302" s="153"/>
      <c r="M302" s="198"/>
      <c r="N302" s="198"/>
      <c r="O302" s="153"/>
      <c r="P302" s="283"/>
      <c r="R302" s="198"/>
    </row>
    <row r="303" spans="1:18" s="189" customFormat="1" ht="12.75" customHeight="1" x14ac:dyDescent="0.2">
      <c r="A303" s="141"/>
      <c r="C303" s="198"/>
      <c r="D303" s="198"/>
      <c r="E303" s="198"/>
      <c r="F303" s="198"/>
      <c r="G303" s="198"/>
      <c r="H303" s="198"/>
      <c r="I303" s="198"/>
      <c r="J303" s="272"/>
      <c r="K303" s="198"/>
      <c r="L303" s="153"/>
      <c r="M303" s="198"/>
      <c r="N303" s="198"/>
      <c r="O303" s="153"/>
      <c r="P303" s="283"/>
      <c r="R303" s="198"/>
    </row>
    <row r="304" spans="1:18" s="189" customFormat="1" ht="12.75" customHeight="1" x14ac:dyDescent="0.2">
      <c r="A304" s="141"/>
      <c r="C304" s="198"/>
      <c r="D304" s="198"/>
      <c r="E304" s="198"/>
      <c r="F304" s="198"/>
      <c r="G304" s="198"/>
      <c r="H304" s="198"/>
      <c r="I304" s="198"/>
      <c r="J304" s="272"/>
      <c r="K304" s="198"/>
      <c r="L304" s="153"/>
      <c r="M304" s="198"/>
      <c r="N304" s="198"/>
      <c r="O304" s="153"/>
      <c r="P304" s="283"/>
      <c r="R304" s="198"/>
    </row>
    <row r="305" spans="1:18" s="189" customFormat="1" ht="12.75" customHeight="1" x14ac:dyDescent="0.2">
      <c r="A305" s="141"/>
      <c r="C305" s="198"/>
      <c r="D305" s="198"/>
      <c r="E305" s="198"/>
      <c r="F305" s="198"/>
      <c r="G305" s="198"/>
      <c r="H305" s="198"/>
      <c r="I305" s="198"/>
      <c r="J305" s="272"/>
      <c r="K305" s="198"/>
      <c r="L305" s="153"/>
      <c r="M305" s="198"/>
      <c r="N305" s="198"/>
      <c r="O305" s="153"/>
      <c r="P305" s="283"/>
      <c r="R305" s="198"/>
    </row>
    <row r="306" spans="1:18" s="189" customFormat="1" ht="12.75" customHeight="1" x14ac:dyDescent="0.2">
      <c r="A306" s="141"/>
      <c r="C306" s="198"/>
      <c r="D306" s="198"/>
      <c r="E306" s="198"/>
      <c r="F306" s="198"/>
      <c r="G306" s="198"/>
      <c r="H306" s="198"/>
      <c r="I306" s="198"/>
      <c r="J306" s="272"/>
      <c r="K306" s="198"/>
      <c r="L306" s="153"/>
      <c r="M306" s="198"/>
      <c r="N306" s="198"/>
      <c r="O306" s="153"/>
      <c r="P306" s="283"/>
      <c r="R306" s="198"/>
    </row>
    <row r="307" spans="1:18" s="189" customFormat="1" ht="12.75" customHeight="1" x14ac:dyDescent="0.2">
      <c r="A307" s="141"/>
      <c r="C307" s="198"/>
      <c r="D307" s="198"/>
      <c r="E307" s="198"/>
      <c r="F307" s="198"/>
      <c r="G307" s="198"/>
      <c r="H307" s="198"/>
      <c r="I307" s="198"/>
      <c r="J307" s="272"/>
      <c r="K307" s="198"/>
      <c r="L307" s="153"/>
      <c r="M307" s="198"/>
      <c r="N307" s="198"/>
      <c r="O307" s="153"/>
      <c r="P307" s="283"/>
      <c r="R307" s="198"/>
    </row>
    <row r="308" spans="1:18" s="189" customFormat="1" ht="12.75" customHeight="1" x14ac:dyDescent="0.2">
      <c r="A308" s="141"/>
      <c r="C308" s="198"/>
      <c r="D308" s="198"/>
      <c r="E308" s="198"/>
      <c r="F308" s="198"/>
      <c r="G308" s="198"/>
      <c r="H308" s="198"/>
      <c r="I308" s="198"/>
      <c r="J308" s="272"/>
      <c r="K308" s="198"/>
      <c r="L308" s="153"/>
      <c r="M308" s="198"/>
      <c r="N308" s="198"/>
      <c r="O308" s="153"/>
      <c r="P308" s="283"/>
      <c r="R308" s="198"/>
    </row>
    <row r="309" spans="1:18" s="189" customFormat="1" ht="12.75" customHeight="1" x14ac:dyDescent="0.2">
      <c r="A309" s="141"/>
      <c r="C309" s="198"/>
      <c r="D309" s="198"/>
      <c r="E309" s="198"/>
      <c r="F309" s="198"/>
      <c r="G309" s="198"/>
      <c r="H309" s="198"/>
      <c r="I309" s="198"/>
      <c r="J309" s="272"/>
      <c r="K309" s="198"/>
      <c r="L309" s="153"/>
      <c r="M309" s="198"/>
      <c r="N309" s="198"/>
      <c r="O309" s="153"/>
      <c r="P309" s="283"/>
      <c r="R309" s="198"/>
    </row>
    <row r="310" spans="1:18" s="189" customFormat="1" ht="12.75" customHeight="1" x14ac:dyDescent="0.2">
      <c r="A310" s="141"/>
      <c r="C310" s="198"/>
      <c r="D310" s="198"/>
      <c r="E310" s="198"/>
      <c r="F310" s="198"/>
      <c r="G310" s="198"/>
      <c r="H310" s="198"/>
      <c r="I310" s="198"/>
      <c r="J310" s="272"/>
      <c r="K310" s="198"/>
      <c r="L310" s="153"/>
      <c r="M310" s="198"/>
      <c r="N310" s="198"/>
      <c r="O310" s="153"/>
      <c r="P310" s="283"/>
      <c r="R310" s="198"/>
    </row>
    <row r="311" spans="1:18" s="189" customFormat="1" ht="12.75" customHeight="1" x14ac:dyDescent="0.2">
      <c r="A311" s="141"/>
      <c r="C311" s="198"/>
      <c r="D311" s="198"/>
      <c r="E311" s="198"/>
      <c r="F311" s="198"/>
      <c r="G311" s="198"/>
      <c r="H311" s="198"/>
      <c r="I311" s="198"/>
      <c r="J311" s="272"/>
      <c r="K311" s="198"/>
      <c r="L311" s="153"/>
      <c r="M311" s="198"/>
      <c r="N311" s="198"/>
      <c r="O311" s="153"/>
      <c r="P311" s="283"/>
      <c r="R311" s="198"/>
    </row>
    <row r="312" spans="1:18" s="189" customFormat="1" ht="12.75" customHeight="1" x14ac:dyDescent="0.2">
      <c r="A312" s="141"/>
      <c r="C312" s="198"/>
      <c r="D312" s="198"/>
      <c r="E312" s="198"/>
      <c r="F312" s="198"/>
      <c r="G312" s="198"/>
      <c r="H312" s="198"/>
      <c r="I312" s="198"/>
      <c r="J312" s="272"/>
      <c r="K312" s="198"/>
      <c r="L312" s="153"/>
      <c r="M312" s="198"/>
      <c r="N312" s="198"/>
      <c r="O312" s="153"/>
      <c r="P312" s="283"/>
      <c r="R312" s="198"/>
    </row>
    <row r="313" spans="1:18" s="189" customFormat="1" ht="12.75" customHeight="1" x14ac:dyDescent="0.2">
      <c r="A313" s="141"/>
      <c r="C313" s="198"/>
      <c r="D313" s="198"/>
      <c r="E313" s="198"/>
      <c r="F313" s="198"/>
      <c r="G313" s="198"/>
      <c r="H313" s="198"/>
      <c r="I313" s="198"/>
      <c r="J313" s="272"/>
      <c r="K313" s="198"/>
      <c r="L313" s="153"/>
      <c r="M313" s="198"/>
      <c r="N313" s="198"/>
      <c r="O313" s="153"/>
      <c r="P313" s="283"/>
      <c r="R313" s="198"/>
    </row>
    <row r="314" spans="1:18" s="189" customFormat="1" ht="12.75" customHeight="1" x14ac:dyDescent="0.2">
      <c r="A314" s="141"/>
      <c r="C314" s="198"/>
      <c r="D314" s="198"/>
      <c r="E314" s="198"/>
      <c r="F314" s="198"/>
      <c r="G314" s="198"/>
      <c r="H314" s="198"/>
      <c r="I314" s="198"/>
      <c r="J314" s="272"/>
      <c r="K314" s="198"/>
      <c r="L314" s="153"/>
      <c r="M314" s="198"/>
      <c r="N314" s="198"/>
      <c r="O314" s="153"/>
      <c r="P314" s="283"/>
      <c r="R314" s="198"/>
    </row>
    <row r="315" spans="1:18" s="189" customFormat="1" ht="12.75" customHeight="1" x14ac:dyDescent="0.2">
      <c r="A315" s="141"/>
      <c r="C315" s="198"/>
      <c r="D315" s="198"/>
      <c r="E315" s="198"/>
      <c r="F315" s="198"/>
      <c r="G315" s="198"/>
      <c r="H315" s="198"/>
      <c r="I315" s="198"/>
      <c r="J315" s="272"/>
      <c r="K315" s="198"/>
      <c r="L315" s="153"/>
      <c r="M315" s="198"/>
      <c r="N315" s="198"/>
      <c r="O315" s="153"/>
      <c r="P315" s="283"/>
      <c r="R315" s="198"/>
    </row>
    <row r="316" spans="1:18" s="189" customFormat="1" ht="12.75" customHeight="1" x14ac:dyDescent="0.2">
      <c r="A316" s="141"/>
      <c r="C316" s="198"/>
      <c r="D316" s="198"/>
      <c r="E316" s="198"/>
      <c r="F316" s="198"/>
      <c r="G316" s="198"/>
      <c r="H316" s="198"/>
      <c r="I316" s="198"/>
      <c r="J316" s="272"/>
      <c r="K316" s="198"/>
      <c r="L316" s="153"/>
      <c r="M316" s="198"/>
      <c r="N316" s="198"/>
      <c r="O316" s="153"/>
      <c r="P316" s="283"/>
      <c r="R316" s="198"/>
    </row>
    <row r="317" spans="1:18" s="189" customFormat="1" ht="12.75" customHeight="1" x14ac:dyDescent="0.2">
      <c r="A317" s="141"/>
      <c r="C317" s="198"/>
      <c r="D317" s="198"/>
      <c r="E317" s="198"/>
      <c r="F317" s="198"/>
      <c r="G317" s="198"/>
      <c r="H317" s="198"/>
      <c r="I317" s="198"/>
      <c r="J317" s="272"/>
      <c r="K317" s="198"/>
      <c r="L317" s="153"/>
      <c r="M317" s="198"/>
      <c r="N317" s="198"/>
      <c r="O317" s="153"/>
      <c r="P317" s="283"/>
      <c r="R317" s="198"/>
    </row>
    <row r="318" spans="1:18" s="189" customFormat="1" ht="12.75" customHeight="1" x14ac:dyDescent="0.2">
      <c r="A318" s="141"/>
      <c r="C318" s="198"/>
      <c r="D318" s="198"/>
      <c r="E318" s="198"/>
      <c r="F318" s="198"/>
      <c r="G318" s="198"/>
      <c r="H318" s="198"/>
      <c r="I318" s="198"/>
      <c r="J318" s="272"/>
      <c r="K318" s="198"/>
      <c r="L318" s="153"/>
      <c r="M318" s="198"/>
      <c r="N318" s="198"/>
      <c r="O318" s="153"/>
      <c r="P318" s="283"/>
      <c r="R318" s="198"/>
    </row>
    <row r="319" spans="1:18" s="189" customFormat="1" ht="12.75" customHeight="1" x14ac:dyDescent="0.2">
      <c r="A319" s="141"/>
      <c r="C319" s="198"/>
      <c r="D319" s="198"/>
      <c r="E319" s="198"/>
      <c r="F319" s="198"/>
      <c r="G319" s="198"/>
      <c r="H319" s="198"/>
      <c r="I319" s="198"/>
      <c r="J319" s="272"/>
      <c r="K319" s="198"/>
      <c r="L319" s="153"/>
      <c r="M319" s="198"/>
      <c r="N319" s="198"/>
      <c r="O319" s="153"/>
      <c r="P319" s="283"/>
      <c r="R319" s="198"/>
    </row>
    <row r="320" spans="1:18" s="189" customFormat="1" ht="12.75" customHeight="1" x14ac:dyDescent="0.2">
      <c r="A320" s="141"/>
      <c r="C320" s="198"/>
      <c r="D320" s="198"/>
      <c r="E320" s="198"/>
      <c r="F320" s="198"/>
      <c r="G320" s="198"/>
      <c r="H320" s="198"/>
      <c r="I320" s="198"/>
      <c r="J320" s="272"/>
      <c r="K320" s="198"/>
      <c r="L320" s="153"/>
      <c r="M320" s="198"/>
      <c r="N320" s="198"/>
      <c r="O320" s="153"/>
      <c r="P320" s="283"/>
      <c r="R320" s="198"/>
    </row>
    <row r="321" spans="1:18" s="189" customFormat="1" ht="12.75" customHeight="1" x14ac:dyDescent="0.2">
      <c r="A321" s="141"/>
      <c r="C321" s="198"/>
      <c r="D321" s="198"/>
      <c r="E321" s="198"/>
      <c r="F321" s="198"/>
      <c r="G321" s="198"/>
      <c r="H321" s="198"/>
      <c r="I321" s="198"/>
      <c r="J321" s="272"/>
      <c r="K321" s="198"/>
      <c r="L321" s="153"/>
      <c r="M321" s="198"/>
      <c r="N321" s="198"/>
      <c r="O321" s="153"/>
      <c r="P321" s="283"/>
      <c r="R321" s="198"/>
    </row>
    <row r="322" spans="1:18" s="189" customFormat="1" ht="12.75" customHeight="1" x14ac:dyDescent="0.2">
      <c r="A322" s="141"/>
      <c r="C322" s="198"/>
      <c r="D322" s="198"/>
      <c r="E322" s="198"/>
      <c r="F322" s="198"/>
      <c r="G322" s="198"/>
      <c r="H322" s="198"/>
      <c r="I322" s="198"/>
      <c r="J322" s="272"/>
      <c r="K322" s="198"/>
      <c r="L322" s="153"/>
      <c r="M322" s="198"/>
      <c r="N322" s="198"/>
      <c r="O322" s="153"/>
      <c r="P322" s="283"/>
      <c r="R322" s="198"/>
    </row>
    <row r="323" spans="1:18" s="189" customFormat="1" ht="12.75" customHeight="1" x14ac:dyDescent="0.2">
      <c r="A323" s="141"/>
      <c r="C323" s="198"/>
      <c r="D323" s="198"/>
      <c r="E323" s="198"/>
      <c r="F323" s="198"/>
      <c r="G323" s="198"/>
      <c r="H323" s="198"/>
      <c r="I323" s="198"/>
      <c r="J323" s="272"/>
      <c r="K323" s="198"/>
      <c r="L323" s="153"/>
      <c r="M323" s="198"/>
      <c r="N323" s="198"/>
      <c r="O323" s="153"/>
      <c r="P323" s="283"/>
      <c r="R323" s="198"/>
    </row>
    <row r="324" spans="1:18" s="189" customFormat="1" ht="12.75" customHeight="1" x14ac:dyDescent="0.2">
      <c r="A324" s="141"/>
      <c r="C324" s="198"/>
      <c r="D324" s="198"/>
      <c r="E324" s="198"/>
      <c r="F324" s="198"/>
      <c r="G324" s="198"/>
      <c r="H324" s="198"/>
      <c r="I324" s="198"/>
      <c r="J324" s="272"/>
      <c r="K324" s="198"/>
      <c r="L324" s="153"/>
      <c r="M324" s="198"/>
      <c r="N324" s="198"/>
      <c r="O324" s="153"/>
      <c r="P324" s="283"/>
      <c r="R324" s="198"/>
    </row>
    <row r="325" spans="1:18" s="189" customFormat="1" ht="12.75" customHeight="1" x14ac:dyDescent="0.2">
      <c r="A325" s="141"/>
      <c r="C325" s="198"/>
      <c r="D325" s="198"/>
      <c r="E325" s="198"/>
      <c r="F325" s="198"/>
      <c r="G325" s="198"/>
      <c r="H325" s="198"/>
      <c r="I325" s="198"/>
      <c r="J325" s="272"/>
      <c r="K325" s="198"/>
      <c r="L325" s="153"/>
      <c r="M325" s="198"/>
      <c r="N325" s="198"/>
      <c r="O325" s="153"/>
      <c r="P325" s="283"/>
      <c r="R325" s="198"/>
    </row>
    <row r="326" spans="1:18" s="189" customFormat="1" ht="12.75" customHeight="1" x14ac:dyDescent="0.2">
      <c r="A326" s="141"/>
      <c r="C326" s="198"/>
      <c r="D326" s="198"/>
      <c r="E326" s="198"/>
      <c r="F326" s="198"/>
      <c r="G326" s="198"/>
      <c r="H326" s="198"/>
      <c r="I326" s="198"/>
      <c r="J326" s="272"/>
      <c r="K326" s="198"/>
      <c r="L326" s="153"/>
      <c r="M326" s="198"/>
      <c r="N326" s="198"/>
      <c r="O326" s="153"/>
      <c r="P326" s="283"/>
      <c r="R326" s="198"/>
    </row>
    <row r="327" spans="1:18" s="189" customFormat="1" ht="12.75" customHeight="1" x14ac:dyDescent="0.2">
      <c r="A327" s="141"/>
      <c r="C327" s="198"/>
      <c r="D327" s="198"/>
      <c r="E327" s="198"/>
      <c r="F327" s="198"/>
      <c r="G327" s="198"/>
      <c r="H327" s="198"/>
      <c r="I327" s="198"/>
      <c r="J327" s="272"/>
      <c r="K327" s="198"/>
      <c r="L327" s="153"/>
      <c r="M327" s="198"/>
      <c r="N327" s="198"/>
      <c r="O327" s="153"/>
      <c r="P327" s="283"/>
      <c r="R327" s="198"/>
    </row>
    <row r="328" spans="1:18" s="189" customFormat="1" ht="12.75" customHeight="1" x14ac:dyDescent="0.2">
      <c r="A328" s="141"/>
      <c r="C328" s="198"/>
      <c r="D328" s="198"/>
      <c r="E328" s="198"/>
      <c r="F328" s="198"/>
      <c r="G328" s="198"/>
      <c r="H328" s="198"/>
      <c r="I328" s="198"/>
      <c r="J328" s="272"/>
      <c r="K328" s="198"/>
      <c r="L328" s="153"/>
      <c r="M328" s="198"/>
      <c r="N328" s="198"/>
      <c r="O328" s="153"/>
      <c r="P328" s="283"/>
      <c r="R328" s="198"/>
    </row>
    <row r="329" spans="1:18" s="189" customFormat="1" ht="12.75" customHeight="1" x14ac:dyDescent="0.2">
      <c r="A329" s="141"/>
      <c r="C329" s="198"/>
      <c r="D329" s="198"/>
      <c r="E329" s="198"/>
      <c r="F329" s="198"/>
      <c r="G329" s="198"/>
      <c r="H329" s="198"/>
      <c r="I329" s="198"/>
      <c r="J329" s="272"/>
      <c r="K329" s="198"/>
      <c r="L329" s="153"/>
      <c r="M329" s="198"/>
      <c r="N329" s="198"/>
      <c r="O329" s="153"/>
      <c r="P329" s="283"/>
      <c r="R329" s="198"/>
    </row>
    <row r="330" spans="1:18" s="189" customFormat="1" ht="12.75" customHeight="1" x14ac:dyDescent="0.2">
      <c r="A330" s="141"/>
      <c r="C330" s="198"/>
      <c r="D330" s="198"/>
      <c r="E330" s="198"/>
      <c r="F330" s="198"/>
      <c r="G330" s="198"/>
      <c r="H330" s="198"/>
      <c r="I330" s="198"/>
      <c r="J330" s="272"/>
      <c r="K330" s="198"/>
      <c r="L330" s="153"/>
      <c r="M330" s="198"/>
      <c r="N330" s="198"/>
      <c r="O330" s="153"/>
      <c r="P330" s="283"/>
      <c r="R330" s="198"/>
    </row>
    <row r="331" spans="1:18" s="189" customFormat="1" ht="12.75" customHeight="1" x14ac:dyDescent="0.2">
      <c r="A331" s="141"/>
      <c r="C331" s="198"/>
      <c r="D331" s="198"/>
      <c r="E331" s="198"/>
      <c r="F331" s="198"/>
      <c r="G331" s="198"/>
      <c r="H331" s="198"/>
      <c r="I331" s="198"/>
      <c r="J331" s="272"/>
      <c r="K331" s="198"/>
      <c r="L331" s="153"/>
      <c r="M331" s="198"/>
      <c r="N331" s="198"/>
      <c r="O331" s="153"/>
      <c r="P331" s="283"/>
      <c r="R331" s="198"/>
    </row>
    <row r="332" spans="1:18" s="189" customFormat="1" ht="12.75" customHeight="1" x14ac:dyDescent="0.2">
      <c r="A332" s="141"/>
      <c r="C332" s="198"/>
      <c r="D332" s="198"/>
      <c r="E332" s="198"/>
      <c r="F332" s="198"/>
      <c r="G332" s="198"/>
      <c r="H332" s="198"/>
      <c r="I332" s="198"/>
      <c r="J332" s="272"/>
      <c r="K332" s="198"/>
      <c r="L332" s="153"/>
      <c r="M332" s="198"/>
      <c r="N332" s="198"/>
      <c r="O332" s="153"/>
      <c r="P332" s="283"/>
      <c r="R332" s="198"/>
    </row>
    <row r="333" spans="1:18" s="189" customFormat="1" ht="12.75" customHeight="1" x14ac:dyDescent="0.2">
      <c r="A333" s="141"/>
      <c r="C333" s="198"/>
      <c r="D333" s="198"/>
      <c r="E333" s="198"/>
      <c r="F333" s="198"/>
      <c r="G333" s="198"/>
      <c r="H333" s="198"/>
      <c r="I333" s="198"/>
      <c r="J333" s="272"/>
      <c r="K333" s="198"/>
      <c r="L333" s="153"/>
      <c r="M333" s="198"/>
      <c r="N333" s="198"/>
      <c r="O333" s="153"/>
      <c r="P333" s="283"/>
      <c r="R333" s="198"/>
    </row>
    <row r="334" spans="1:18" s="189" customFormat="1" ht="12.75" customHeight="1" x14ac:dyDescent="0.2">
      <c r="A334" s="141"/>
      <c r="C334" s="198"/>
      <c r="D334" s="198"/>
      <c r="E334" s="198"/>
      <c r="F334" s="198"/>
      <c r="G334" s="198"/>
      <c r="H334" s="198"/>
      <c r="I334" s="198"/>
      <c r="J334" s="272"/>
      <c r="K334" s="198"/>
      <c r="L334" s="153"/>
      <c r="M334" s="198"/>
      <c r="N334" s="198"/>
      <c r="O334" s="153"/>
      <c r="P334" s="283"/>
      <c r="R334" s="198"/>
    </row>
    <row r="335" spans="1:18" s="189" customFormat="1" ht="12.75" customHeight="1" x14ac:dyDescent="0.2">
      <c r="A335" s="141"/>
      <c r="C335" s="198"/>
      <c r="D335" s="198"/>
      <c r="E335" s="198"/>
      <c r="F335" s="198"/>
      <c r="G335" s="198"/>
      <c r="H335" s="198"/>
      <c r="I335" s="198"/>
      <c r="J335" s="272"/>
      <c r="K335" s="198"/>
      <c r="L335" s="153"/>
      <c r="M335" s="198"/>
      <c r="N335" s="198"/>
      <c r="O335" s="153"/>
      <c r="P335" s="283"/>
      <c r="R335" s="198"/>
    </row>
    <row r="336" spans="1:18" s="189" customFormat="1" ht="12.75" customHeight="1" x14ac:dyDescent="0.2">
      <c r="A336" s="141"/>
      <c r="C336" s="198"/>
      <c r="D336" s="198"/>
      <c r="E336" s="198"/>
      <c r="F336" s="198"/>
      <c r="G336" s="198"/>
      <c r="H336" s="198"/>
      <c r="I336" s="198"/>
      <c r="J336" s="272"/>
      <c r="K336" s="198"/>
      <c r="L336" s="153"/>
      <c r="M336" s="198"/>
      <c r="N336" s="198"/>
      <c r="O336" s="153"/>
      <c r="P336" s="283"/>
      <c r="R336" s="198"/>
    </row>
    <row r="337" spans="1:18" s="189" customFormat="1" ht="12.75" customHeight="1" x14ac:dyDescent="0.2">
      <c r="A337" s="141"/>
      <c r="C337" s="198"/>
      <c r="D337" s="198"/>
      <c r="E337" s="198"/>
      <c r="F337" s="198"/>
      <c r="G337" s="198"/>
      <c r="H337" s="198"/>
      <c r="I337" s="198"/>
      <c r="J337" s="272"/>
      <c r="K337" s="198"/>
      <c r="L337" s="153"/>
      <c r="M337" s="198"/>
      <c r="N337" s="198"/>
      <c r="O337" s="153"/>
      <c r="P337" s="283"/>
      <c r="R337" s="198"/>
    </row>
    <row r="338" spans="1:18" s="189" customFormat="1" ht="12.75" customHeight="1" x14ac:dyDescent="0.2">
      <c r="A338" s="141"/>
      <c r="C338" s="198"/>
      <c r="D338" s="198"/>
      <c r="E338" s="198"/>
      <c r="F338" s="198"/>
      <c r="G338" s="198"/>
      <c r="H338" s="198"/>
      <c r="I338" s="198"/>
      <c r="J338" s="272"/>
      <c r="K338" s="198"/>
      <c r="L338" s="153"/>
      <c r="M338" s="198"/>
      <c r="N338" s="198"/>
      <c r="O338" s="153"/>
      <c r="P338" s="283"/>
      <c r="R338" s="198"/>
    </row>
    <row r="339" spans="1:18" s="189" customFormat="1" ht="12.75" customHeight="1" x14ac:dyDescent="0.2">
      <c r="A339" s="141"/>
      <c r="C339" s="198"/>
      <c r="D339" s="198"/>
      <c r="E339" s="198"/>
      <c r="F339" s="198"/>
      <c r="G339" s="198"/>
      <c r="H339" s="198"/>
      <c r="I339" s="198"/>
      <c r="J339" s="272"/>
      <c r="K339" s="198"/>
      <c r="L339" s="153"/>
      <c r="M339" s="198"/>
      <c r="N339" s="198"/>
      <c r="O339" s="153"/>
      <c r="P339" s="283"/>
      <c r="R339" s="198"/>
    </row>
    <row r="340" spans="1:18" s="189" customFormat="1" ht="12.75" customHeight="1" x14ac:dyDescent="0.2">
      <c r="A340" s="141"/>
      <c r="C340" s="198"/>
      <c r="D340" s="198"/>
      <c r="E340" s="198"/>
      <c r="F340" s="198"/>
      <c r="G340" s="198"/>
      <c r="H340" s="198"/>
      <c r="I340" s="198"/>
      <c r="J340" s="272"/>
      <c r="K340" s="198"/>
      <c r="L340" s="153"/>
      <c r="M340" s="198"/>
      <c r="N340" s="198"/>
      <c r="O340" s="153"/>
      <c r="P340" s="283"/>
      <c r="R340" s="198"/>
    </row>
    <row r="341" spans="1:18" s="189" customFormat="1" ht="12.75" customHeight="1" x14ac:dyDescent="0.2">
      <c r="A341" s="141"/>
      <c r="C341" s="198"/>
      <c r="D341" s="198"/>
      <c r="E341" s="198"/>
      <c r="F341" s="198"/>
      <c r="G341" s="198"/>
      <c r="H341" s="198"/>
      <c r="I341" s="198"/>
      <c r="J341" s="272"/>
      <c r="K341" s="198"/>
      <c r="L341" s="153"/>
      <c r="M341" s="198"/>
      <c r="N341" s="198"/>
      <c r="O341" s="153"/>
      <c r="P341" s="283"/>
      <c r="R341" s="198"/>
    </row>
    <row r="342" spans="1:18" s="189" customFormat="1" ht="12.75" customHeight="1" x14ac:dyDescent="0.2">
      <c r="A342" s="141"/>
      <c r="C342" s="198"/>
      <c r="D342" s="198"/>
      <c r="E342" s="198"/>
      <c r="F342" s="198"/>
      <c r="G342" s="198"/>
      <c r="H342" s="198"/>
      <c r="I342" s="198"/>
      <c r="J342" s="272"/>
      <c r="K342" s="198"/>
      <c r="L342" s="153"/>
      <c r="M342" s="198"/>
      <c r="N342" s="198"/>
      <c r="O342" s="153"/>
      <c r="P342" s="283"/>
      <c r="R342" s="198"/>
    </row>
    <row r="343" spans="1:18" s="189" customFormat="1" ht="12.75" customHeight="1" x14ac:dyDescent="0.2">
      <c r="A343" s="141"/>
      <c r="C343" s="198"/>
      <c r="D343" s="198"/>
      <c r="E343" s="198"/>
      <c r="F343" s="198"/>
      <c r="G343" s="198"/>
      <c r="H343" s="198"/>
      <c r="I343" s="198"/>
      <c r="J343" s="272"/>
      <c r="K343" s="198"/>
      <c r="L343" s="153"/>
      <c r="M343" s="198"/>
      <c r="N343" s="198"/>
      <c r="O343" s="153"/>
      <c r="P343" s="283"/>
      <c r="R343" s="198"/>
    </row>
    <row r="344" spans="1:18" s="189" customFormat="1" ht="12.75" customHeight="1" x14ac:dyDescent="0.2">
      <c r="A344" s="141"/>
      <c r="C344" s="198"/>
      <c r="D344" s="198"/>
      <c r="E344" s="198"/>
      <c r="F344" s="198"/>
      <c r="G344" s="198"/>
      <c r="H344" s="198"/>
      <c r="I344" s="198"/>
      <c r="J344" s="272"/>
      <c r="K344" s="198"/>
      <c r="L344" s="153"/>
      <c r="M344" s="198"/>
      <c r="N344" s="198"/>
      <c r="O344" s="153"/>
      <c r="P344" s="283"/>
      <c r="R344" s="198"/>
    </row>
    <row r="345" spans="1:18" s="189" customFormat="1" ht="12.75" customHeight="1" x14ac:dyDescent="0.2">
      <c r="A345" s="141"/>
      <c r="C345" s="198"/>
      <c r="D345" s="198"/>
      <c r="E345" s="198"/>
      <c r="F345" s="198"/>
      <c r="G345" s="198"/>
      <c r="H345" s="198"/>
      <c r="I345" s="198"/>
      <c r="J345" s="272"/>
      <c r="K345" s="198"/>
      <c r="L345" s="153"/>
      <c r="M345" s="198"/>
      <c r="N345" s="198"/>
      <c r="O345" s="153"/>
      <c r="P345" s="283"/>
      <c r="R345" s="198"/>
    </row>
    <row r="346" spans="1:18" s="189" customFormat="1" ht="12.75" customHeight="1" x14ac:dyDescent="0.2">
      <c r="A346" s="141"/>
      <c r="C346" s="198"/>
      <c r="D346" s="198"/>
      <c r="E346" s="198"/>
      <c r="F346" s="198"/>
      <c r="G346" s="198"/>
      <c r="H346" s="198"/>
      <c r="I346" s="198"/>
      <c r="J346" s="272"/>
      <c r="K346" s="198"/>
      <c r="L346" s="153"/>
      <c r="M346" s="198"/>
      <c r="N346" s="198"/>
      <c r="O346" s="153"/>
      <c r="P346" s="283"/>
      <c r="R346" s="198"/>
    </row>
    <row r="347" spans="1:18" s="189" customFormat="1" ht="12.75" customHeight="1" x14ac:dyDescent="0.2">
      <c r="A347" s="141"/>
      <c r="C347" s="198"/>
      <c r="D347" s="198"/>
      <c r="E347" s="198"/>
      <c r="F347" s="198"/>
      <c r="G347" s="198"/>
      <c r="H347" s="198"/>
      <c r="I347" s="198"/>
      <c r="J347" s="272"/>
      <c r="K347" s="198"/>
      <c r="L347" s="153"/>
      <c r="M347" s="198"/>
      <c r="N347" s="198"/>
      <c r="O347" s="153"/>
      <c r="P347" s="283"/>
      <c r="R347" s="198"/>
    </row>
    <row r="348" spans="1:18" s="189" customFormat="1" ht="12.75" customHeight="1" x14ac:dyDescent="0.2">
      <c r="A348" s="141"/>
      <c r="C348" s="198"/>
      <c r="D348" s="198"/>
      <c r="E348" s="198"/>
      <c r="F348" s="198"/>
      <c r="G348" s="198"/>
      <c r="H348" s="198"/>
      <c r="I348" s="198"/>
      <c r="J348" s="272"/>
      <c r="K348" s="198"/>
      <c r="L348" s="153"/>
      <c r="M348" s="198"/>
      <c r="N348" s="198"/>
      <c r="O348" s="153"/>
      <c r="P348" s="283"/>
      <c r="R348" s="198"/>
    </row>
    <row r="349" spans="1:18" s="189" customFormat="1" ht="12.75" customHeight="1" x14ac:dyDescent="0.2">
      <c r="A349" s="141"/>
      <c r="C349" s="198"/>
      <c r="D349" s="198"/>
      <c r="E349" s="198"/>
      <c r="F349" s="198"/>
      <c r="G349" s="198"/>
      <c r="H349" s="198"/>
      <c r="I349" s="198"/>
      <c r="J349" s="272"/>
      <c r="K349" s="198"/>
      <c r="L349" s="153"/>
      <c r="M349" s="198"/>
      <c r="N349" s="198"/>
      <c r="O349" s="153"/>
      <c r="P349" s="283"/>
      <c r="R349" s="198"/>
    </row>
    <row r="350" spans="1:18" s="189" customFormat="1" ht="12.75" customHeight="1" x14ac:dyDescent="0.2">
      <c r="A350" s="141"/>
      <c r="C350" s="198"/>
      <c r="D350" s="198"/>
      <c r="E350" s="198"/>
      <c r="F350" s="198"/>
      <c r="G350" s="198"/>
      <c r="H350" s="198"/>
      <c r="I350" s="198"/>
      <c r="J350" s="272"/>
      <c r="K350" s="198"/>
      <c r="L350" s="153"/>
      <c r="M350" s="198"/>
      <c r="N350" s="198"/>
      <c r="O350" s="153"/>
      <c r="P350" s="283"/>
      <c r="R350" s="198"/>
    </row>
    <row r="351" spans="1:18" s="189" customFormat="1" ht="12.75" customHeight="1" x14ac:dyDescent="0.2">
      <c r="A351" s="141"/>
      <c r="C351" s="198"/>
      <c r="D351" s="198"/>
      <c r="E351" s="198"/>
      <c r="F351" s="198"/>
      <c r="G351" s="198"/>
      <c r="H351" s="198"/>
      <c r="I351" s="198"/>
      <c r="J351" s="272"/>
      <c r="K351" s="198"/>
      <c r="L351" s="153"/>
      <c r="M351" s="198"/>
      <c r="N351" s="198"/>
      <c r="O351" s="153"/>
      <c r="P351" s="283"/>
      <c r="R351" s="198"/>
    </row>
    <row r="352" spans="1:18" s="189" customFormat="1" ht="12.75" customHeight="1" x14ac:dyDescent="0.2">
      <c r="A352" s="141"/>
      <c r="C352" s="198"/>
      <c r="D352" s="198"/>
      <c r="E352" s="198"/>
      <c r="F352" s="198"/>
      <c r="G352" s="198"/>
      <c r="H352" s="198"/>
      <c r="I352" s="198"/>
      <c r="J352" s="272"/>
      <c r="K352" s="198"/>
      <c r="L352" s="153"/>
      <c r="M352" s="198"/>
      <c r="N352" s="198"/>
      <c r="O352" s="153"/>
      <c r="P352" s="283"/>
      <c r="R352" s="198"/>
    </row>
    <row r="353" spans="1:18" s="189" customFormat="1" ht="12.75" customHeight="1" x14ac:dyDescent="0.2">
      <c r="A353" s="141"/>
      <c r="C353" s="198"/>
      <c r="D353" s="198"/>
      <c r="E353" s="198"/>
      <c r="F353" s="198"/>
      <c r="G353" s="198"/>
      <c r="H353" s="198"/>
      <c r="I353" s="198"/>
      <c r="J353" s="272"/>
      <c r="K353" s="198"/>
      <c r="L353" s="153"/>
      <c r="M353" s="198"/>
      <c r="N353" s="198"/>
      <c r="O353" s="153"/>
      <c r="P353" s="283"/>
      <c r="R353" s="198"/>
    </row>
    <row r="354" spans="1:18" s="189" customFormat="1" ht="12.75" customHeight="1" x14ac:dyDescent="0.2">
      <c r="A354" s="141"/>
      <c r="C354" s="198"/>
      <c r="D354" s="198"/>
      <c r="E354" s="198"/>
      <c r="F354" s="198"/>
      <c r="G354" s="198"/>
      <c r="H354" s="198"/>
      <c r="I354" s="198"/>
      <c r="J354" s="272"/>
      <c r="K354" s="198"/>
      <c r="L354" s="153"/>
      <c r="M354" s="198"/>
      <c r="N354" s="198"/>
      <c r="O354" s="153"/>
      <c r="P354" s="283"/>
      <c r="R354" s="198"/>
    </row>
    <row r="355" spans="1:18" s="189" customFormat="1" ht="12.75" customHeight="1" x14ac:dyDescent="0.2">
      <c r="A355" s="141"/>
      <c r="C355" s="198"/>
      <c r="D355" s="198"/>
      <c r="E355" s="198"/>
      <c r="F355" s="198"/>
      <c r="G355" s="198"/>
      <c r="H355" s="198"/>
      <c r="I355" s="198"/>
      <c r="J355" s="272"/>
      <c r="K355" s="198"/>
      <c r="L355" s="153"/>
      <c r="M355" s="198"/>
      <c r="N355" s="198"/>
      <c r="O355" s="153"/>
      <c r="P355" s="283"/>
      <c r="R355" s="198"/>
    </row>
    <row r="356" spans="1:18" s="189" customFormat="1" ht="12.75" customHeight="1" x14ac:dyDescent="0.2">
      <c r="A356" s="141"/>
      <c r="C356" s="198"/>
      <c r="D356" s="198"/>
      <c r="E356" s="198"/>
      <c r="F356" s="198"/>
      <c r="G356" s="198"/>
      <c r="H356" s="198"/>
      <c r="I356" s="198"/>
      <c r="J356" s="272"/>
      <c r="K356" s="198"/>
      <c r="L356" s="153"/>
      <c r="M356" s="198"/>
      <c r="N356" s="198"/>
      <c r="O356" s="153"/>
      <c r="P356" s="283"/>
      <c r="R356" s="198"/>
    </row>
    <row r="357" spans="1:18" s="189" customFormat="1" ht="12.75" customHeight="1" x14ac:dyDescent="0.2">
      <c r="A357" s="141"/>
      <c r="C357" s="198"/>
      <c r="D357" s="198"/>
      <c r="E357" s="198"/>
      <c r="F357" s="198"/>
      <c r="G357" s="198"/>
      <c r="H357" s="198"/>
      <c r="I357" s="198"/>
      <c r="J357" s="272"/>
      <c r="K357" s="198"/>
      <c r="L357" s="153"/>
      <c r="M357" s="198"/>
      <c r="N357" s="198"/>
      <c r="O357" s="153"/>
      <c r="P357" s="283"/>
      <c r="R357" s="198"/>
    </row>
    <row r="358" spans="1:18" s="189" customFormat="1" ht="12.75" customHeight="1" x14ac:dyDescent="0.2">
      <c r="A358" s="141"/>
      <c r="C358" s="198"/>
      <c r="D358" s="198"/>
      <c r="E358" s="198"/>
      <c r="F358" s="198"/>
      <c r="G358" s="198"/>
      <c r="H358" s="198"/>
      <c r="I358" s="198"/>
      <c r="J358" s="272"/>
      <c r="K358" s="198"/>
      <c r="L358" s="153"/>
      <c r="M358" s="198"/>
      <c r="N358" s="198"/>
      <c r="O358" s="153"/>
      <c r="P358" s="283"/>
      <c r="R358" s="198"/>
    </row>
    <row r="359" spans="1:18" s="189" customFormat="1" ht="12.75" customHeight="1" x14ac:dyDescent="0.2">
      <c r="A359" s="141"/>
      <c r="C359" s="198"/>
      <c r="D359" s="198"/>
      <c r="E359" s="198"/>
      <c r="F359" s="198"/>
      <c r="G359" s="198"/>
      <c r="H359" s="198"/>
      <c r="I359" s="198"/>
      <c r="J359" s="272"/>
      <c r="K359" s="198"/>
      <c r="L359" s="153"/>
      <c r="M359" s="198"/>
      <c r="N359" s="198"/>
      <c r="O359" s="153"/>
      <c r="P359" s="283"/>
      <c r="R359" s="198"/>
    </row>
    <row r="360" spans="1:18" s="189" customFormat="1" ht="12.75" customHeight="1" x14ac:dyDescent="0.2">
      <c r="A360" s="141"/>
      <c r="C360" s="198"/>
      <c r="D360" s="198"/>
      <c r="E360" s="198"/>
      <c r="F360" s="198"/>
      <c r="G360" s="198"/>
      <c r="H360" s="198"/>
      <c r="I360" s="198"/>
      <c r="J360" s="272"/>
      <c r="K360" s="198"/>
      <c r="L360" s="153"/>
      <c r="M360" s="198"/>
      <c r="N360" s="198"/>
      <c r="O360" s="153"/>
      <c r="P360" s="283"/>
      <c r="R360" s="198"/>
    </row>
    <row r="361" spans="1:18" s="189" customFormat="1" ht="12.75" customHeight="1" x14ac:dyDescent="0.2">
      <c r="A361" s="141"/>
      <c r="C361" s="198"/>
      <c r="D361" s="198"/>
      <c r="E361" s="198"/>
      <c r="F361" s="198"/>
      <c r="G361" s="198"/>
      <c r="H361" s="198"/>
      <c r="I361" s="198"/>
      <c r="J361" s="272"/>
      <c r="K361" s="198"/>
      <c r="L361" s="153"/>
      <c r="M361" s="198"/>
      <c r="N361" s="198"/>
      <c r="O361" s="153"/>
      <c r="P361" s="283"/>
      <c r="R361" s="198"/>
    </row>
    <row r="362" spans="1:18" s="189" customFormat="1" ht="12.75" customHeight="1" x14ac:dyDescent="0.2">
      <c r="A362" s="141"/>
      <c r="C362" s="198"/>
      <c r="D362" s="198"/>
      <c r="E362" s="198"/>
      <c r="F362" s="198"/>
      <c r="G362" s="198"/>
      <c r="H362" s="198"/>
      <c r="I362" s="198"/>
      <c r="J362" s="272"/>
      <c r="K362" s="198"/>
      <c r="L362" s="153"/>
      <c r="M362" s="198"/>
      <c r="N362" s="198"/>
      <c r="O362" s="153"/>
      <c r="P362" s="283"/>
      <c r="R362" s="198"/>
    </row>
    <row r="363" spans="1:18" s="189" customFormat="1" ht="12.75" customHeight="1" x14ac:dyDescent="0.2">
      <c r="A363" s="141"/>
      <c r="C363" s="198"/>
      <c r="D363" s="198"/>
      <c r="E363" s="198"/>
      <c r="F363" s="198"/>
      <c r="G363" s="198"/>
      <c r="H363" s="198"/>
      <c r="I363" s="198"/>
      <c r="J363" s="272"/>
      <c r="K363" s="198"/>
      <c r="L363" s="153"/>
      <c r="M363" s="198"/>
      <c r="N363" s="198"/>
      <c r="O363" s="153"/>
      <c r="P363" s="283"/>
      <c r="R363" s="198"/>
    </row>
    <row r="364" spans="1:18" s="189" customFormat="1" ht="12.75" customHeight="1" x14ac:dyDescent="0.2">
      <c r="A364" s="141"/>
      <c r="C364" s="198"/>
      <c r="D364" s="198"/>
      <c r="E364" s="198"/>
      <c r="F364" s="198"/>
      <c r="G364" s="198"/>
      <c r="H364" s="198"/>
      <c r="I364" s="198"/>
      <c r="J364" s="272"/>
      <c r="K364" s="198"/>
      <c r="L364" s="153"/>
      <c r="M364" s="198"/>
      <c r="N364" s="198"/>
      <c r="O364" s="153"/>
      <c r="P364" s="283"/>
      <c r="R364" s="198"/>
    </row>
    <row r="365" spans="1:18" s="189" customFormat="1" ht="12.75" customHeight="1" x14ac:dyDescent="0.2">
      <c r="A365" s="141"/>
      <c r="C365" s="198"/>
      <c r="D365" s="198"/>
      <c r="E365" s="198"/>
      <c r="F365" s="198"/>
      <c r="G365" s="198"/>
      <c r="H365" s="198"/>
      <c r="I365" s="198"/>
      <c r="J365" s="272"/>
      <c r="K365" s="198"/>
      <c r="L365" s="153"/>
      <c r="M365" s="198"/>
      <c r="N365" s="198"/>
      <c r="O365" s="153"/>
      <c r="P365" s="283"/>
      <c r="R365" s="198"/>
    </row>
    <row r="366" spans="1:18" s="189" customFormat="1" ht="12.75" customHeight="1" x14ac:dyDescent="0.2">
      <c r="A366" s="141"/>
      <c r="C366" s="198"/>
      <c r="D366" s="198"/>
      <c r="E366" s="198"/>
      <c r="F366" s="198"/>
      <c r="G366" s="198"/>
      <c r="H366" s="198"/>
      <c r="I366" s="198"/>
      <c r="J366" s="272"/>
      <c r="K366" s="198"/>
      <c r="L366" s="153"/>
      <c r="M366" s="198"/>
      <c r="N366" s="198"/>
      <c r="O366" s="153"/>
      <c r="P366" s="283"/>
      <c r="R366" s="198"/>
    </row>
    <row r="367" spans="1:18" s="189" customFormat="1" ht="12.75" customHeight="1" x14ac:dyDescent="0.2">
      <c r="A367" s="141"/>
      <c r="C367" s="198"/>
      <c r="D367" s="198"/>
      <c r="E367" s="198"/>
      <c r="F367" s="198"/>
      <c r="G367" s="198"/>
      <c r="H367" s="198"/>
      <c r="I367" s="198"/>
      <c r="J367" s="272"/>
      <c r="K367" s="198"/>
      <c r="L367" s="153"/>
      <c r="M367" s="198"/>
      <c r="N367" s="198"/>
      <c r="O367" s="153"/>
      <c r="P367" s="283"/>
      <c r="R367" s="198"/>
    </row>
    <row r="368" spans="1:18" s="189" customFormat="1" ht="12.75" customHeight="1" x14ac:dyDescent="0.2">
      <c r="A368" s="141"/>
      <c r="C368" s="198"/>
      <c r="D368" s="198"/>
      <c r="E368" s="198"/>
      <c r="F368" s="198"/>
      <c r="G368" s="198"/>
      <c r="H368" s="198"/>
      <c r="I368" s="198"/>
      <c r="J368" s="272"/>
      <c r="K368" s="198"/>
      <c r="L368" s="153"/>
      <c r="M368" s="198"/>
      <c r="N368" s="198"/>
      <c r="O368" s="153"/>
      <c r="P368" s="283"/>
      <c r="R368" s="198"/>
    </row>
    <row r="369" spans="1:18" s="189" customFormat="1" ht="12.75" customHeight="1" x14ac:dyDescent="0.2">
      <c r="A369" s="141"/>
      <c r="C369" s="198"/>
      <c r="D369" s="198"/>
      <c r="E369" s="198"/>
      <c r="F369" s="198"/>
      <c r="G369" s="198"/>
      <c r="H369" s="198"/>
      <c r="I369" s="198"/>
      <c r="J369" s="272"/>
      <c r="K369" s="198"/>
      <c r="L369" s="153"/>
      <c r="M369" s="198"/>
      <c r="N369" s="198"/>
      <c r="O369" s="153"/>
      <c r="P369" s="283"/>
      <c r="R369" s="198"/>
    </row>
    <row r="370" spans="1:18" s="189" customFormat="1" ht="12.75" customHeight="1" x14ac:dyDescent="0.2">
      <c r="A370" s="141"/>
      <c r="C370" s="198"/>
      <c r="D370" s="198"/>
      <c r="E370" s="198"/>
      <c r="F370" s="198"/>
      <c r="G370" s="198"/>
      <c r="H370" s="198"/>
      <c r="I370" s="198"/>
      <c r="J370" s="272"/>
      <c r="K370" s="198"/>
      <c r="L370" s="153"/>
      <c r="M370" s="198"/>
      <c r="N370" s="198"/>
      <c r="O370" s="153"/>
      <c r="P370" s="283"/>
      <c r="R370" s="198"/>
    </row>
    <row r="371" spans="1:18" s="189" customFormat="1" ht="12.75" customHeight="1" x14ac:dyDescent="0.2">
      <c r="A371" s="141"/>
      <c r="C371" s="198"/>
      <c r="D371" s="198"/>
      <c r="E371" s="198"/>
      <c r="F371" s="198"/>
      <c r="G371" s="198"/>
      <c r="H371" s="198"/>
      <c r="I371" s="198"/>
      <c r="J371" s="272"/>
      <c r="K371" s="198"/>
      <c r="L371" s="153"/>
      <c r="M371" s="198"/>
      <c r="N371" s="198"/>
      <c r="O371" s="153"/>
      <c r="P371" s="283"/>
      <c r="R371" s="198"/>
    </row>
    <row r="372" spans="1:18" s="189" customFormat="1" ht="12.75" customHeight="1" x14ac:dyDescent="0.2">
      <c r="A372" s="141"/>
      <c r="C372" s="198"/>
      <c r="D372" s="198"/>
      <c r="E372" s="198"/>
      <c r="F372" s="198"/>
      <c r="G372" s="198"/>
      <c r="H372" s="198"/>
      <c r="I372" s="198"/>
      <c r="J372" s="272"/>
      <c r="K372" s="198"/>
      <c r="L372" s="153"/>
      <c r="M372" s="198"/>
      <c r="N372" s="198"/>
      <c r="O372" s="153"/>
      <c r="P372" s="283"/>
      <c r="R372" s="198"/>
    </row>
    <row r="373" spans="1:18" s="189" customFormat="1" ht="12.75" customHeight="1" x14ac:dyDescent="0.2">
      <c r="A373" s="141"/>
      <c r="C373" s="198"/>
      <c r="D373" s="198"/>
      <c r="E373" s="198"/>
      <c r="F373" s="198"/>
      <c r="G373" s="198"/>
      <c r="H373" s="198"/>
      <c r="I373" s="198"/>
      <c r="J373" s="272"/>
      <c r="K373" s="198"/>
      <c r="L373" s="153"/>
      <c r="M373" s="198"/>
      <c r="N373" s="198"/>
      <c r="O373" s="153"/>
      <c r="P373" s="283"/>
      <c r="R373" s="198"/>
    </row>
    <row r="374" spans="1:18" s="189" customFormat="1" ht="12.75" customHeight="1" x14ac:dyDescent="0.2">
      <c r="A374" s="141"/>
      <c r="C374" s="198"/>
      <c r="D374" s="198"/>
      <c r="E374" s="198"/>
      <c r="F374" s="198"/>
      <c r="G374" s="198"/>
      <c r="H374" s="198"/>
      <c r="I374" s="198"/>
      <c r="J374" s="272"/>
      <c r="K374" s="198"/>
      <c r="L374" s="153"/>
      <c r="M374" s="198"/>
      <c r="N374" s="198"/>
      <c r="O374" s="153"/>
      <c r="P374" s="283"/>
      <c r="R374" s="198"/>
    </row>
    <row r="375" spans="1:18" s="189" customFormat="1" ht="12.75" customHeight="1" x14ac:dyDescent="0.2">
      <c r="A375" s="141"/>
      <c r="C375" s="198"/>
      <c r="D375" s="198"/>
      <c r="E375" s="198"/>
      <c r="F375" s="198"/>
      <c r="G375" s="198"/>
      <c r="H375" s="198"/>
      <c r="I375" s="198"/>
      <c r="J375" s="272"/>
      <c r="K375" s="198"/>
      <c r="L375" s="153"/>
      <c r="M375" s="198"/>
      <c r="N375" s="198"/>
      <c r="O375" s="153"/>
      <c r="P375" s="283"/>
      <c r="R375" s="198"/>
    </row>
    <row r="376" spans="1:18" s="189" customFormat="1" ht="12.75" customHeight="1" x14ac:dyDescent="0.2">
      <c r="A376" s="141"/>
      <c r="C376" s="198"/>
      <c r="D376" s="198"/>
      <c r="E376" s="198"/>
      <c r="F376" s="198"/>
      <c r="G376" s="198"/>
      <c r="H376" s="198"/>
      <c r="I376" s="198"/>
      <c r="J376" s="272"/>
      <c r="K376" s="198"/>
      <c r="L376" s="153"/>
      <c r="M376" s="198"/>
      <c r="N376" s="198"/>
      <c r="O376" s="153"/>
      <c r="P376" s="283"/>
      <c r="R376" s="198"/>
    </row>
    <row r="377" spans="1:18" s="189" customFormat="1" ht="12.75" customHeight="1" x14ac:dyDescent="0.2">
      <c r="A377" s="141"/>
      <c r="C377" s="198"/>
      <c r="D377" s="198"/>
      <c r="E377" s="198"/>
      <c r="F377" s="198"/>
      <c r="G377" s="198"/>
      <c r="H377" s="198"/>
      <c r="I377" s="198"/>
      <c r="J377" s="272"/>
      <c r="K377" s="198"/>
      <c r="L377" s="153"/>
      <c r="M377" s="198"/>
      <c r="N377" s="198"/>
      <c r="O377" s="153"/>
      <c r="P377" s="283"/>
      <c r="R377" s="198"/>
    </row>
    <row r="378" spans="1:18" s="189" customFormat="1" ht="12.75" customHeight="1" x14ac:dyDescent="0.2">
      <c r="A378" s="141"/>
      <c r="C378" s="198"/>
      <c r="D378" s="198"/>
      <c r="E378" s="198"/>
      <c r="F378" s="198"/>
      <c r="G378" s="198"/>
      <c r="H378" s="198"/>
      <c r="I378" s="198"/>
      <c r="J378" s="272"/>
      <c r="K378" s="198"/>
      <c r="L378" s="153"/>
      <c r="M378" s="198"/>
      <c r="N378" s="198"/>
      <c r="O378" s="153"/>
      <c r="P378" s="283"/>
      <c r="R378" s="198"/>
    </row>
    <row r="379" spans="1:18" s="189" customFormat="1" ht="12.75" customHeight="1" x14ac:dyDescent="0.2">
      <c r="A379" s="141"/>
      <c r="C379" s="198"/>
      <c r="D379" s="198"/>
      <c r="E379" s="198"/>
      <c r="F379" s="198"/>
      <c r="G379" s="198"/>
      <c r="H379" s="198"/>
      <c r="I379" s="198"/>
      <c r="J379" s="272"/>
      <c r="K379" s="198"/>
      <c r="L379" s="153"/>
      <c r="M379" s="198"/>
      <c r="N379" s="198"/>
      <c r="O379" s="153"/>
      <c r="P379" s="283"/>
      <c r="R379" s="198"/>
    </row>
    <row r="380" spans="1:18" s="189" customFormat="1" ht="12.75" customHeight="1" x14ac:dyDescent="0.2">
      <c r="A380" s="141"/>
      <c r="C380" s="198"/>
      <c r="D380" s="198"/>
      <c r="E380" s="198"/>
      <c r="F380" s="198"/>
      <c r="G380" s="198"/>
      <c r="H380" s="198"/>
      <c r="I380" s="198"/>
      <c r="J380" s="272"/>
      <c r="K380" s="198"/>
      <c r="L380" s="153"/>
      <c r="M380" s="198"/>
      <c r="N380" s="198"/>
      <c r="O380" s="153"/>
      <c r="P380" s="283"/>
      <c r="R380" s="198"/>
    </row>
    <row r="381" spans="1:18" s="189" customFormat="1" ht="12.75" customHeight="1" x14ac:dyDescent="0.2">
      <c r="A381" s="141"/>
      <c r="C381" s="198"/>
      <c r="D381" s="198"/>
      <c r="E381" s="198"/>
      <c r="F381" s="198"/>
      <c r="G381" s="198"/>
      <c r="H381" s="198"/>
      <c r="I381" s="198"/>
      <c r="J381" s="272"/>
      <c r="K381" s="198"/>
      <c r="L381" s="153"/>
      <c r="M381" s="198"/>
      <c r="N381" s="198"/>
      <c r="O381" s="153"/>
      <c r="P381" s="283"/>
      <c r="R381" s="198"/>
    </row>
    <row r="382" spans="1:18" s="189" customFormat="1" ht="12.75" customHeight="1" x14ac:dyDescent="0.2">
      <c r="A382" s="141"/>
      <c r="C382" s="198"/>
      <c r="D382" s="198"/>
      <c r="E382" s="198"/>
      <c r="F382" s="198"/>
      <c r="G382" s="198"/>
      <c r="H382" s="198"/>
      <c r="I382" s="198"/>
      <c r="J382" s="272"/>
      <c r="K382" s="198"/>
      <c r="L382" s="153"/>
      <c r="M382" s="198"/>
      <c r="N382" s="198"/>
      <c r="O382" s="153"/>
      <c r="P382" s="283"/>
      <c r="R382" s="198"/>
    </row>
    <row r="383" spans="1:18" s="189" customFormat="1" ht="12.75" customHeight="1" x14ac:dyDescent="0.2">
      <c r="A383" s="141"/>
      <c r="C383" s="198"/>
      <c r="D383" s="198"/>
      <c r="E383" s="198"/>
      <c r="F383" s="198"/>
      <c r="G383" s="198"/>
      <c r="H383" s="198"/>
      <c r="I383" s="198"/>
      <c r="J383" s="272"/>
      <c r="K383" s="198"/>
      <c r="L383" s="153"/>
      <c r="M383" s="198"/>
      <c r="N383" s="198"/>
      <c r="O383" s="153"/>
      <c r="P383" s="283"/>
      <c r="R383" s="198"/>
    </row>
    <row r="384" spans="1:18" s="189" customFormat="1" ht="12.75" customHeight="1" x14ac:dyDescent="0.2">
      <c r="A384" s="141"/>
      <c r="C384" s="198"/>
      <c r="D384" s="198"/>
      <c r="E384" s="198"/>
      <c r="F384" s="198"/>
      <c r="G384" s="198"/>
      <c r="H384" s="198"/>
      <c r="I384" s="198"/>
      <c r="J384" s="272"/>
      <c r="K384" s="198"/>
      <c r="L384" s="153"/>
      <c r="M384" s="198"/>
      <c r="N384" s="198"/>
      <c r="O384" s="153"/>
      <c r="P384" s="283"/>
      <c r="R384" s="198"/>
    </row>
    <row r="385" spans="1:18" s="189" customFormat="1" ht="12.75" customHeight="1" x14ac:dyDescent="0.2">
      <c r="A385" s="141"/>
      <c r="C385" s="198"/>
      <c r="D385" s="198"/>
      <c r="E385" s="198"/>
      <c r="F385" s="198"/>
      <c r="G385" s="198"/>
      <c r="H385" s="198"/>
      <c r="I385" s="198"/>
      <c r="J385" s="272"/>
      <c r="K385" s="198"/>
      <c r="L385" s="153"/>
      <c r="M385" s="198"/>
      <c r="N385" s="198"/>
      <c r="O385" s="153"/>
      <c r="P385" s="283"/>
      <c r="R385" s="198"/>
    </row>
    <row r="386" spans="1:18" s="189" customFormat="1" ht="12.75" customHeight="1" x14ac:dyDescent="0.2">
      <c r="A386" s="141"/>
      <c r="C386" s="198"/>
      <c r="D386" s="198"/>
      <c r="E386" s="198"/>
      <c r="F386" s="198"/>
      <c r="G386" s="198"/>
      <c r="H386" s="198"/>
      <c r="I386" s="198"/>
      <c r="J386" s="272"/>
      <c r="K386" s="198"/>
      <c r="L386" s="153"/>
      <c r="M386" s="198"/>
      <c r="N386" s="198"/>
      <c r="O386" s="153"/>
      <c r="P386" s="283"/>
      <c r="R386" s="198"/>
    </row>
    <row r="387" spans="1:18" s="189" customFormat="1" ht="12.75" customHeight="1" x14ac:dyDescent="0.2">
      <c r="A387" s="141"/>
      <c r="C387" s="198"/>
      <c r="D387" s="198"/>
      <c r="E387" s="198"/>
      <c r="F387" s="198"/>
      <c r="G387" s="198"/>
      <c r="H387" s="198"/>
      <c r="I387" s="198"/>
      <c r="J387" s="272"/>
      <c r="K387" s="198"/>
      <c r="L387" s="153"/>
      <c r="M387" s="198"/>
      <c r="N387" s="198"/>
      <c r="O387" s="153"/>
      <c r="P387" s="283"/>
      <c r="R387" s="198"/>
    </row>
    <row r="388" spans="1:18" s="189" customFormat="1" ht="12.75" customHeight="1" x14ac:dyDescent="0.2">
      <c r="A388" s="141"/>
      <c r="C388" s="198"/>
      <c r="D388" s="198"/>
      <c r="E388" s="198"/>
      <c r="F388" s="198"/>
      <c r="G388" s="198"/>
      <c r="H388" s="198"/>
      <c r="I388" s="198"/>
      <c r="J388" s="272"/>
      <c r="K388" s="198"/>
      <c r="L388" s="153"/>
      <c r="M388" s="198"/>
      <c r="N388" s="198"/>
      <c r="O388" s="153"/>
      <c r="P388" s="283"/>
      <c r="R388" s="198"/>
    </row>
    <row r="389" spans="1:18" s="189" customFormat="1" ht="12.75" customHeight="1" x14ac:dyDescent="0.2">
      <c r="A389" s="141"/>
      <c r="C389" s="198"/>
      <c r="D389" s="198"/>
      <c r="E389" s="198"/>
      <c r="F389" s="198"/>
      <c r="G389" s="198"/>
      <c r="H389" s="198"/>
      <c r="I389" s="198"/>
      <c r="J389" s="272"/>
      <c r="K389" s="198"/>
      <c r="L389" s="153"/>
      <c r="M389" s="198"/>
      <c r="N389" s="198"/>
      <c r="O389" s="153"/>
      <c r="P389" s="283"/>
      <c r="R389" s="198"/>
    </row>
    <row r="390" spans="1:18" s="189" customFormat="1" ht="12.75" customHeight="1" x14ac:dyDescent="0.2">
      <c r="A390" s="141"/>
      <c r="C390" s="198"/>
      <c r="D390" s="198"/>
      <c r="E390" s="198"/>
      <c r="F390" s="198"/>
      <c r="G390" s="198"/>
      <c r="H390" s="198"/>
      <c r="I390" s="198"/>
      <c r="J390" s="272"/>
      <c r="K390" s="198"/>
      <c r="L390" s="153"/>
      <c r="M390" s="198"/>
      <c r="N390" s="198"/>
      <c r="O390" s="153"/>
      <c r="P390" s="283"/>
      <c r="R390" s="198"/>
    </row>
    <row r="391" spans="1:18" s="189" customFormat="1" ht="12.75" customHeight="1" x14ac:dyDescent="0.2">
      <c r="A391" s="141"/>
      <c r="C391" s="198"/>
      <c r="D391" s="198"/>
      <c r="E391" s="198"/>
      <c r="F391" s="198"/>
      <c r="G391" s="198"/>
      <c r="H391" s="198"/>
      <c r="I391" s="198"/>
      <c r="J391" s="272"/>
      <c r="K391" s="198"/>
      <c r="L391" s="153"/>
      <c r="M391" s="198"/>
      <c r="N391" s="198"/>
      <c r="O391" s="153"/>
      <c r="P391" s="283"/>
      <c r="R391" s="198"/>
    </row>
    <row r="392" spans="1:18" s="189" customFormat="1" ht="12.75" customHeight="1" x14ac:dyDescent="0.2">
      <c r="A392" s="141"/>
      <c r="C392" s="198"/>
      <c r="D392" s="198"/>
      <c r="E392" s="198"/>
      <c r="F392" s="198"/>
      <c r="G392" s="198"/>
      <c r="H392" s="198"/>
      <c r="I392" s="198"/>
      <c r="J392" s="272"/>
      <c r="K392" s="198"/>
      <c r="L392" s="153"/>
      <c r="M392" s="198"/>
      <c r="N392" s="198"/>
      <c r="O392" s="153"/>
      <c r="P392" s="283"/>
      <c r="R392" s="198"/>
    </row>
    <row r="393" spans="1:18" s="189" customFormat="1" ht="12.75" customHeight="1" x14ac:dyDescent="0.2">
      <c r="A393" s="141"/>
      <c r="C393" s="198"/>
      <c r="D393" s="198"/>
      <c r="E393" s="198"/>
      <c r="F393" s="198"/>
      <c r="G393" s="198"/>
      <c r="H393" s="198"/>
      <c r="I393" s="198"/>
      <c r="J393" s="272"/>
      <c r="K393" s="198"/>
      <c r="L393" s="153"/>
      <c r="M393" s="198"/>
      <c r="N393" s="198"/>
      <c r="O393" s="153"/>
      <c r="P393" s="283"/>
      <c r="R393" s="198"/>
    </row>
    <row r="394" spans="1:18" s="189" customFormat="1" ht="12.75" customHeight="1" x14ac:dyDescent="0.2">
      <c r="A394" s="141"/>
      <c r="C394" s="198"/>
      <c r="D394" s="198"/>
      <c r="E394" s="198"/>
      <c r="F394" s="198"/>
      <c r="G394" s="198"/>
      <c r="H394" s="198"/>
      <c r="I394" s="198"/>
      <c r="J394" s="272"/>
      <c r="K394" s="198"/>
      <c r="L394" s="153"/>
      <c r="M394" s="198"/>
      <c r="N394" s="198"/>
      <c r="O394" s="153"/>
      <c r="P394" s="283"/>
      <c r="R394" s="198"/>
    </row>
    <row r="395" spans="1:18" s="189" customFormat="1" ht="12.75" customHeight="1" x14ac:dyDescent="0.2">
      <c r="A395" s="141"/>
      <c r="C395" s="198"/>
      <c r="D395" s="198"/>
      <c r="E395" s="198"/>
      <c r="F395" s="198"/>
      <c r="G395" s="198"/>
      <c r="H395" s="198"/>
      <c r="I395" s="198"/>
      <c r="J395" s="272"/>
      <c r="K395" s="198"/>
      <c r="L395" s="153"/>
      <c r="M395" s="198"/>
      <c r="N395" s="198"/>
      <c r="O395" s="153"/>
      <c r="P395" s="283"/>
      <c r="R395" s="198"/>
    </row>
    <row r="396" spans="1:18" s="189" customFormat="1" ht="12.75" customHeight="1" x14ac:dyDescent="0.2">
      <c r="A396" s="141"/>
      <c r="C396" s="198"/>
      <c r="D396" s="198"/>
      <c r="E396" s="198"/>
      <c r="F396" s="198"/>
      <c r="G396" s="198"/>
      <c r="H396" s="198"/>
      <c r="I396" s="198"/>
      <c r="J396" s="272"/>
      <c r="K396" s="198"/>
      <c r="L396" s="153"/>
      <c r="M396" s="198"/>
      <c r="N396" s="198"/>
      <c r="O396" s="153"/>
      <c r="P396" s="283"/>
      <c r="R396" s="198"/>
    </row>
    <row r="397" spans="1:18" s="189" customFormat="1" ht="12.75" customHeight="1" x14ac:dyDescent="0.2">
      <c r="A397" s="141"/>
      <c r="C397" s="198"/>
      <c r="D397" s="198"/>
      <c r="E397" s="198"/>
      <c r="F397" s="198"/>
      <c r="G397" s="198"/>
      <c r="H397" s="198"/>
      <c r="I397" s="198"/>
      <c r="J397" s="272"/>
      <c r="K397" s="198"/>
      <c r="L397" s="153"/>
      <c r="M397" s="198"/>
      <c r="N397" s="198"/>
      <c r="O397" s="153"/>
      <c r="P397" s="283"/>
      <c r="R397" s="198"/>
    </row>
    <row r="398" spans="1:18" s="189" customFormat="1" ht="12.75" customHeight="1" x14ac:dyDescent="0.2">
      <c r="A398" s="141"/>
      <c r="C398" s="198"/>
      <c r="D398" s="198"/>
      <c r="E398" s="198"/>
      <c r="F398" s="198"/>
      <c r="G398" s="198"/>
      <c r="H398" s="198"/>
      <c r="I398" s="198"/>
      <c r="J398" s="272"/>
      <c r="K398" s="198"/>
      <c r="L398" s="153"/>
      <c r="M398" s="198"/>
      <c r="N398" s="198"/>
      <c r="O398" s="153"/>
      <c r="P398" s="283"/>
      <c r="R398" s="198"/>
    </row>
    <row r="399" spans="1:18" s="189" customFormat="1" ht="12.75" customHeight="1" x14ac:dyDescent="0.2">
      <c r="A399" s="141"/>
      <c r="C399" s="198"/>
      <c r="D399" s="198"/>
      <c r="E399" s="198"/>
      <c r="F399" s="198"/>
      <c r="G399" s="198"/>
      <c r="H399" s="198"/>
      <c r="I399" s="198"/>
      <c r="J399" s="272"/>
      <c r="K399" s="198"/>
      <c r="L399" s="153"/>
      <c r="M399" s="198"/>
      <c r="N399" s="198"/>
      <c r="O399" s="153"/>
      <c r="P399" s="283"/>
      <c r="R399" s="198"/>
    </row>
    <row r="400" spans="1:18" s="189" customFormat="1" ht="12.75" customHeight="1" x14ac:dyDescent="0.2">
      <c r="A400" s="141"/>
      <c r="C400" s="198"/>
      <c r="D400" s="198"/>
      <c r="E400" s="198"/>
      <c r="F400" s="198"/>
      <c r="G400" s="198"/>
      <c r="H400" s="198"/>
      <c r="I400" s="198"/>
      <c r="J400" s="272"/>
      <c r="K400" s="198"/>
      <c r="L400" s="153"/>
      <c r="M400" s="198"/>
      <c r="N400" s="198"/>
      <c r="O400" s="153"/>
      <c r="P400" s="283"/>
      <c r="R400" s="198"/>
    </row>
    <row r="401" spans="1:18" s="189" customFormat="1" ht="12.75" customHeight="1" x14ac:dyDescent="0.2">
      <c r="A401" s="141"/>
      <c r="C401" s="198"/>
      <c r="D401" s="198"/>
      <c r="E401" s="198"/>
      <c r="F401" s="198"/>
      <c r="G401" s="198"/>
      <c r="H401" s="198"/>
      <c r="I401" s="198"/>
      <c r="J401" s="272"/>
      <c r="K401" s="198"/>
      <c r="L401" s="153"/>
      <c r="M401" s="198"/>
      <c r="N401" s="198"/>
      <c r="O401" s="153"/>
      <c r="P401" s="283"/>
      <c r="R401" s="198"/>
    </row>
    <row r="402" spans="1:18" s="189" customFormat="1" ht="12.75" customHeight="1" x14ac:dyDescent="0.2">
      <c r="A402" s="141"/>
      <c r="C402" s="198"/>
      <c r="D402" s="198"/>
      <c r="E402" s="198"/>
      <c r="F402" s="198"/>
      <c r="G402" s="198"/>
      <c r="H402" s="198"/>
      <c r="I402" s="198"/>
      <c r="J402" s="272"/>
      <c r="K402" s="198"/>
      <c r="L402" s="153"/>
      <c r="M402" s="198"/>
      <c r="N402" s="198"/>
      <c r="O402" s="153"/>
      <c r="P402" s="283"/>
      <c r="R402" s="198"/>
    </row>
    <row r="403" spans="1:18" s="189" customFormat="1" ht="12.75" customHeight="1" x14ac:dyDescent="0.2">
      <c r="A403" s="141"/>
      <c r="C403" s="198"/>
      <c r="D403" s="198"/>
      <c r="E403" s="198"/>
      <c r="F403" s="198"/>
      <c r="G403" s="198"/>
      <c r="H403" s="198"/>
      <c r="I403" s="198"/>
      <c r="J403" s="272"/>
      <c r="K403" s="198"/>
      <c r="L403" s="153"/>
      <c r="M403" s="198"/>
      <c r="N403" s="198"/>
      <c r="O403" s="153"/>
      <c r="P403" s="283"/>
      <c r="R403" s="198"/>
    </row>
    <row r="404" spans="1:18" s="189" customFormat="1" ht="12.75" customHeight="1" x14ac:dyDescent="0.2">
      <c r="A404" s="141"/>
      <c r="C404" s="198"/>
      <c r="D404" s="198"/>
      <c r="E404" s="198"/>
      <c r="F404" s="198"/>
      <c r="G404" s="198"/>
      <c r="H404" s="198"/>
      <c r="I404" s="198"/>
      <c r="J404" s="272"/>
      <c r="K404" s="198"/>
      <c r="L404" s="153"/>
      <c r="M404" s="198"/>
      <c r="N404" s="198"/>
      <c r="O404" s="153"/>
      <c r="P404" s="283"/>
      <c r="R404" s="198"/>
    </row>
    <row r="405" spans="1:18" s="189" customFormat="1" ht="12.75" customHeight="1" x14ac:dyDescent="0.2">
      <c r="A405" s="141"/>
      <c r="C405" s="198"/>
      <c r="D405" s="198"/>
      <c r="E405" s="198"/>
      <c r="F405" s="198"/>
      <c r="G405" s="198"/>
      <c r="H405" s="198"/>
      <c r="I405" s="198"/>
      <c r="J405" s="272"/>
      <c r="K405" s="198"/>
      <c r="L405" s="153"/>
      <c r="M405" s="198"/>
      <c r="N405" s="198"/>
      <c r="O405" s="153"/>
      <c r="P405" s="283"/>
      <c r="R405" s="198"/>
    </row>
    <row r="406" spans="1:18" s="189" customFormat="1" ht="12.75" customHeight="1" x14ac:dyDescent="0.2">
      <c r="A406" s="141"/>
      <c r="C406" s="198"/>
      <c r="D406" s="198"/>
      <c r="E406" s="198"/>
      <c r="F406" s="198"/>
      <c r="G406" s="198"/>
      <c r="H406" s="198"/>
      <c r="I406" s="198"/>
      <c r="J406" s="272"/>
      <c r="K406" s="198"/>
      <c r="L406" s="153"/>
      <c r="M406" s="198"/>
      <c r="N406" s="198"/>
      <c r="O406" s="153"/>
      <c r="P406" s="283"/>
      <c r="R406" s="198"/>
    </row>
    <row r="407" spans="1:18" s="189" customFormat="1" ht="12.75" customHeight="1" x14ac:dyDescent="0.2">
      <c r="A407" s="141"/>
      <c r="C407" s="198"/>
      <c r="D407" s="198"/>
      <c r="E407" s="198"/>
      <c r="F407" s="198"/>
      <c r="G407" s="198"/>
      <c r="H407" s="198"/>
      <c r="I407" s="198"/>
      <c r="J407" s="272"/>
      <c r="K407" s="198"/>
      <c r="L407" s="153"/>
      <c r="M407" s="198"/>
      <c r="N407" s="198"/>
      <c r="O407" s="153"/>
      <c r="P407" s="283"/>
      <c r="R407" s="198"/>
    </row>
    <row r="408" spans="1:18" s="189" customFormat="1" ht="12.75" customHeight="1" x14ac:dyDescent="0.2">
      <c r="A408" s="141"/>
      <c r="C408" s="198"/>
      <c r="D408" s="198"/>
      <c r="E408" s="198"/>
      <c r="F408" s="198"/>
      <c r="G408" s="198"/>
      <c r="H408" s="198"/>
      <c r="I408" s="198"/>
      <c r="J408" s="272"/>
      <c r="K408" s="198"/>
      <c r="L408" s="153"/>
      <c r="M408" s="198"/>
      <c r="N408" s="198"/>
      <c r="O408" s="153"/>
      <c r="P408" s="283"/>
      <c r="R408" s="198"/>
    </row>
    <row r="409" spans="1:18" s="189" customFormat="1" ht="12.75" customHeight="1" x14ac:dyDescent="0.2">
      <c r="A409" s="141"/>
      <c r="C409" s="198"/>
      <c r="D409" s="198"/>
      <c r="E409" s="198"/>
      <c r="F409" s="198"/>
      <c r="G409" s="198"/>
      <c r="H409" s="198"/>
      <c r="I409" s="198"/>
      <c r="J409" s="272"/>
      <c r="K409" s="198"/>
      <c r="L409" s="153"/>
      <c r="M409" s="198"/>
      <c r="N409" s="198"/>
      <c r="O409" s="153"/>
      <c r="P409" s="283"/>
      <c r="R409" s="198"/>
    </row>
    <row r="410" spans="1:18" s="189" customFormat="1" ht="12.75" customHeight="1" x14ac:dyDescent="0.2">
      <c r="A410" s="141"/>
      <c r="C410" s="198"/>
      <c r="D410" s="198"/>
      <c r="E410" s="198"/>
      <c r="F410" s="198"/>
      <c r="G410" s="198"/>
      <c r="H410" s="198"/>
      <c r="I410" s="198"/>
      <c r="J410" s="272"/>
      <c r="K410" s="198"/>
      <c r="L410" s="153"/>
      <c r="M410" s="198"/>
      <c r="N410" s="198"/>
      <c r="O410" s="153"/>
      <c r="P410" s="283"/>
      <c r="R410" s="198"/>
    </row>
    <row r="411" spans="1:18" s="189" customFormat="1" ht="12.75" customHeight="1" x14ac:dyDescent="0.2">
      <c r="A411" s="141"/>
      <c r="C411" s="198"/>
      <c r="D411" s="198"/>
      <c r="E411" s="198"/>
      <c r="F411" s="198"/>
      <c r="G411" s="198"/>
      <c r="H411" s="198"/>
      <c r="I411" s="198"/>
      <c r="J411" s="272"/>
      <c r="K411" s="198"/>
      <c r="L411" s="153"/>
      <c r="M411" s="198"/>
      <c r="N411" s="198"/>
      <c r="O411" s="153"/>
      <c r="P411" s="283"/>
      <c r="R411" s="198"/>
    </row>
    <row r="412" spans="1:18" s="189" customFormat="1" ht="12.75" customHeight="1" x14ac:dyDescent="0.2">
      <c r="A412" s="141"/>
      <c r="C412" s="198"/>
      <c r="D412" s="198"/>
      <c r="E412" s="198"/>
      <c r="F412" s="198"/>
      <c r="G412" s="198"/>
      <c r="H412" s="198"/>
      <c r="I412" s="198"/>
      <c r="J412" s="272"/>
      <c r="K412" s="198"/>
      <c r="L412" s="153"/>
      <c r="M412" s="198"/>
      <c r="N412" s="198"/>
      <c r="O412" s="153"/>
      <c r="P412" s="283"/>
      <c r="R412" s="198"/>
    </row>
    <row r="413" spans="1:18" s="189" customFormat="1" ht="12.75" customHeight="1" x14ac:dyDescent="0.2">
      <c r="A413" s="141"/>
      <c r="C413" s="198"/>
      <c r="D413" s="198"/>
      <c r="E413" s="198"/>
      <c r="F413" s="198"/>
      <c r="G413" s="198"/>
      <c r="H413" s="198"/>
      <c r="I413" s="198"/>
      <c r="J413" s="272"/>
      <c r="K413" s="198"/>
      <c r="L413" s="153"/>
      <c r="M413" s="198"/>
      <c r="N413" s="198"/>
      <c r="O413" s="153"/>
      <c r="P413" s="283"/>
      <c r="R413" s="198"/>
    </row>
    <row r="414" spans="1:18" s="189" customFormat="1" ht="12.75" customHeight="1" x14ac:dyDescent="0.2">
      <c r="A414" s="141"/>
      <c r="C414" s="198"/>
      <c r="D414" s="198"/>
      <c r="E414" s="198"/>
      <c r="F414" s="198"/>
      <c r="G414" s="198"/>
      <c r="H414" s="198"/>
      <c r="I414" s="198"/>
      <c r="J414" s="272"/>
      <c r="K414" s="198"/>
      <c r="L414" s="153"/>
      <c r="M414" s="198"/>
      <c r="N414" s="198"/>
      <c r="O414" s="153"/>
      <c r="P414" s="283"/>
      <c r="R414" s="198"/>
    </row>
    <row r="415" spans="1:18" s="189" customFormat="1" ht="12.75" customHeight="1" x14ac:dyDescent="0.2">
      <c r="A415" s="141"/>
      <c r="C415" s="198"/>
      <c r="D415" s="198"/>
      <c r="E415" s="198"/>
      <c r="F415" s="198"/>
      <c r="G415" s="198"/>
      <c r="H415" s="198"/>
      <c r="I415" s="198"/>
      <c r="J415" s="272"/>
      <c r="K415" s="198"/>
      <c r="L415" s="153"/>
      <c r="M415" s="198"/>
      <c r="N415" s="198"/>
      <c r="O415" s="153"/>
      <c r="P415" s="283"/>
      <c r="R415" s="198"/>
    </row>
    <row r="416" spans="1:18" s="189" customFormat="1" ht="12.75" customHeight="1" x14ac:dyDescent="0.2">
      <c r="A416" s="141"/>
      <c r="C416" s="198"/>
      <c r="D416" s="198"/>
      <c r="E416" s="198"/>
      <c r="F416" s="198"/>
      <c r="G416" s="198"/>
      <c r="H416" s="198"/>
      <c r="I416" s="198"/>
      <c r="J416" s="272"/>
      <c r="K416" s="198"/>
      <c r="L416" s="153"/>
      <c r="M416" s="198"/>
      <c r="N416" s="198"/>
      <c r="O416" s="153"/>
      <c r="P416" s="283"/>
      <c r="R416" s="198"/>
    </row>
    <row r="417" spans="1:18" s="189" customFormat="1" ht="12.75" customHeight="1" x14ac:dyDescent="0.2">
      <c r="A417" s="141"/>
      <c r="C417" s="198"/>
      <c r="D417" s="198"/>
      <c r="E417" s="198"/>
      <c r="F417" s="198"/>
      <c r="G417" s="198"/>
      <c r="H417" s="198"/>
      <c r="I417" s="198"/>
      <c r="J417" s="272"/>
      <c r="K417" s="198"/>
      <c r="L417" s="153"/>
      <c r="M417" s="198"/>
      <c r="N417" s="198"/>
      <c r="O417" s="153"/>
      <c r="P417" s="283"/>
      <c r="R417" s="198"/>
    </row>
    <row r="418" spans="1:18" s="189" customFormat="1" ht="12.75" customHeight="1" x14ac:dyDescent="0.2">
      <c r="A418" s="141"/>
      <c r="C418" s="198"/>
      <c r="D418" s="198"/>
      <c r="E418" s="198"/>
      <c r="F418" s="198"/>
      <c r="G418" s="198"/>
      <c r="H418" s="198"/>
      <c r="I418" s="198"/>
      <c r="J418" s="272"/>
      <c r="K418" s="198"/>
      <c r="L418" s="153"/>
      <c r="M418" s="198"/>
      <c r="N418" s="198"/>
      <c r="O418" s="153"/>
      <c r="P418" s="283"/>
      <c r="R418" s="198"/>
    </row>
    <row r="419" spans="1:18" s="189" customFormat="1" ht="12.75" customHeight="1" x14ac:dyDescent="0.2">
      <c r="A419" s="141"/>
      <c r="C419" s="198"/>
      <c r="D419" s="198"/>
      <c r="E419" s="198"/>
      <c r="F419" s="198"/>
      <c r="G419" s="198"/>
      <c r="H419" s="198"/>
      <c r="I419" s="198"/>
      <c r="J419" s="272"/>
      <c r="K419" s="198"/>
      <c r="L419" s="153"/>
      <c r="M419" s="198"/>
      <c r="N419" s="198"/>
      <c r="O419" s="153"/>
      <c r="P419" s="283"/>
      <c r="R419" s="198"/>
    </row>
    <row r="420" spans="1:18" s="189" customFormat="1" ht="12.75" customHeight="1" x14ac:dyDescent="0.2">
      <c r="A420" s="141"/>
      <c r="C420" s="198"/>
      <c r="D420" s="198"/>
      <c r="E420" s="198"/>
      <c r="F420" s="198"/>
      <c r="G420" s="198"/>
      <c r="H420" s="198"/>
      <c r="I420" s="198"/>
      <c r="J420" s="272"/>
      <c r="K420" s="198"/>
      <c r="L420" s="153"/>
      <c r="M420" s="198"/>
      <c r="N420" s="198"/>
      <c r="O420" s="153"/>
      <c r="P420" s="283"/>
      <c r="R420" s="198"/>
    </row>
    <row r="421" spans="1:18" s="189" customFormat="1" ht="12.75" customHeight="1" x14ac:dyDescent="0.2">
      <c r="A421" s="141"/>
      <c r="C421" s="198"/>
      <c r="D421" s="198"/>
      <c r="E421" s="198"/>
      <c r="F421" s="198"/>
      <c r="G421" s="198"/>
      <c r="H421" s="198"/>
      <c r="I421" s="198"/>
      <c r="J421" s="272"/>
      <c r="K421" s="198"/>
      <c r="L421" s="153"/>
      <c r="M421" s="198"/>
      <c r="N421" s="198"/>
      <c r="O421" s="153"/>
      <c r="P421" s="283"/>
      <c r="R421" s="198"/>
    </row>
    <row r="422" spans="1:18" s="189" customFormat="1" ht="12.75" customHeight="1" x14ac:dyDescent="0.2">
      <c r="A422" s="141"/>
      <c r="C422" s="198"/>
      <c r="D422" s="198"/>
      <c r="E422" s="198"/>
      <c r="F422" s="198"/>
      <c r="G422" s="198"/>
      <c r="H422" s="198"/>
      <c r="I422" s="198"/>
      <c r="J422" s="272"/>
      <c r="K422" s="198"/>
      <c r="L422" s="153"/>
      <c r="M422" s="198"/>
      <c r="N422" s="198"/>
      <c r="O422" s="153"/>
      <c r="P422" s="283"/>
      <c r="R422" s="198"/>
    </row>
    <row r="423" spans="1:18" s="189" customFormat="1" ht="12.75" customHeight="1" x14ac:dyDescent="0.2">
      <c r="A423" s="141"/>
      <c r="C423" s="198"/>
      <c r="D423" s="198"/>
      <c r="E423" s="198"/>
      <c r="F423" s="198"/>
      <c r="G423" s="198"/>
      <c r="H423" s="198"/>
      <c r="I423" s="198"/>
      <c r="J423" s="272"/>
      <c r="K423" s="198"/>
      <c r="L423" s="153"/>
      <c r="M423" s="198"/>
      <c r="N423" s="198"/>
      <c r="O423" s="153"/>
      <c r="P423" s="283"/>
      <c r="R423" s="198"/>
    </row>
    <row r="424" spans="1:18" s="189" customFormat="1" ht="12.75" customHeight="1" x14ac:dyDescent="0.2">
      <c r="A424" s="141"/>
      <c r="C424" s="198"/>
      <c r="D424" s="198"/>
      <c r="E424" s="198"/>
      <c r="F424" s="198"/>
      <c r="G424" s="198"/>
      <c r="H424" s="198"/>
      <c r="I424" s="198"/>
      <c r="J424" s="272"/>
      <c r="K424" s="198"/>
      <c r="L424" s="153"/>
      <c r="M424" s="198"/>
      <c r="N424" s="198"/>
      <c r="O424" s="153"/>
      <c r="P424" s="283"/>
      <c r="R424" s="198"/>
    </row>
    <row r="425" spans="1:18" s="189" customFormat="1" ht="12.75" customHeight="1" x14ac:dyDescent="0.2">
      <c r="A425" s="141"/>
      <c r="C425" s="198"/>
      <c r="D425" s="198"/>
      <c r="E425" s="198"/>
      <c r="F425" s="198"/>
      <c r="G425" s="198"/>
      <c r="H425" s="198"/>
      <c r="I425" s="198"/>
      <c r="J425" s="272"/>
      <c r="K425" s="198"/>
      <c r="L425" s="153"/>
      <c r="M425" s="198"/>
      <c r="N425" s="198"/>
      <c r="O425" s="153"/>
      <c r="P425" s="283"/>
      <c r="R425" s="198"/>
    </row>
    <row r="426" spans="1:18" s="189" customFormat="1" ht="12.75" customHeight="1" x14ac:dyDescent="0.2">
      <c r="A426" s="141"/>
      <c r="C426" s="198"/>
      <c r="D426" s="198"/>
      <c r="E426" s="198"/>
      <c r="F426" s="198"/>
      <c r="G426" s="198"/>
      <c r="H426" s="198"/>
      <c r="I426" s="198"/>
      <c r="J426" s="272"/>
      <c r="K426" s="198"/>
      <c r="L426" s="153"/>
      <c r="M426" s="198"/>
      <c r="N426" s="198"/>
      <c r="O426" s="153"/>
      <c r="P426" s="283"/>
      <c r="R426" s="198"/>
    </row>
    <row r="427" spans="1:18" s="189" customFormat="1" ht="12.75" customHeight="1" x14ac:dyDescent="0.2">
      <c r="A427" s="141"/>
      <c r="C427" s="198"/>
      <c r="D427" s="198"/>
      <c r="E427" s="198"/>
      <c r="F427" s="198"/>
      <c r="G427" s="198"/>
      <c r="H427" s="198"/>
      <c r="I427" s="198"/>
      <c r="J427" s="272"/>
      <c r="K427" s="198"/>
      <c r="L427" s="153"/>
      <c r="M427" s="198"/>
      <c r="N427" s="198"/>
      <c r="O427" s="153"/>
      <c r="P427" s="283"/>
      <c r="R427" s="198"/>
    </row>
    <row r="428" spans="1:18" s="189" customFormat="1" ht="12.75" customHeight="1" x14ac:dyDescent="0.2">
      <c r="A428" s="141"/>
      <c r="C428" s="198"/>
      <c r="D428" s="198"/>
      <c r="E428" s="198"/>
      <c r="F428" s="198"/>
      <c r="G428" s="198"/>
      <c r="H428" s="198"/>
      <c r="I428" s="198"/>
      <c r="J428" s="272"/>
      <c r="K428" s="198"/>
      <c r="L428" s="153"/>
      <c r="M428" s="198"/>
      <c r="N428" s="198"/>
      <c r="O428" s="153"/>
      <c r="P428" s="283"/>
      <c r="R428" s="198"/>
    </row>
    <row r="429" spans="1:18" s="189" customFormat="1" ht="12.75" customHeight="1" x14ac:dyDescent="0.2">
      <c r="A429" s="141"/>
      <c r="C429" s="198"/>
      <c r="D429" s="198"/>
      <c r="E429" s="198"/>
      <c r="F429" s="198"/>
      <c r="G429" s="198"/>
      <c r="H429" s="198"/>
      <c r="I429" s="198"/>
      <c r="J429" s="272"/>
      <c r="K429" s="198"/>
      <c r="L429" s="153"/>
      <c r="M429" s="198"/>
      <c r="N429" s="198"/>
      <c r="O429" s="153"/>
      <c r="P429" s="283"/>
      <c r="R429" s="198"/>
    </row>
    <row r="430" spans="1:18" s="189" customFormat="1" ht="12.75" customHeight="1" x14ac:dyDescent="0.2">
      <c r="A430" s="141"/>
      <c r="C430" s="198"/>
      <c r="D430" s="198"/>
      <c r="E430" s="198"/>
      <c r="F430" s="198"/>
      <c r="G430" s="198"/>
      <c r="H430" s="198"/>
      <c r="I430" s="198"/>
      <c r="J430" s="272"/>
      <c r="K430" s="198"/>
      <c r="L430" s="153"/>
      <c r="M430" s="198"/>
      <c r="N430" s="198"/>
      <c r="O430" s="153"/>
      <c r="P430" s="283"/>
      <c r="R430" s="198"/>
    </row>
    <row r="431" spans="1:18" s="189" customFormat="1" ht="12.75" customHeight="1" x14ac:dyDescent="0.2">
      <c r="A431" s="141"/>
      <c r="C431" s="198"/>
      <c r="D431" s="198"/>
      <c r="E431" s="198"/>
      <c r="F431" s="198"/>
      <c r="G431" s="198"/>
      <c r="H431" s="198"/>
      <c r="I431" s="198"/>
      <c r="J431" s="272"/>
      <c r="K431" s="198"/>
      <c r="L431" s="153"/>
      <c r="M431" s="198"/>
      <c r="N431" s="198"/>
      <c r="O431" s="153"/>
      <c r="P431" s="283"/>
      <c r="R431" s="198"/>
    </row>
    <row r="432" spans="1:18" s="189" customFormat="1" ht="12.75" customHeight="1" x14ac:dyDescent="0.2">
      <c r="A432" s="141"/>
      <c r="C432" s="198"/>
      <c r="D432" s="198"/>
      <c r="E432" s="198"/>
      <c r="F432" s="198"/>
      <c r="G432" s="198"/>
      <c r="H432" s="198"/>
      <c r="I432" s="198"/>
      <c r="J432" s="272"/>
      <c r="K432" s="198"/>
      <c r="L432" s="153"/>
      <c r="M432" s="198"/>
      <c r="N432" s="198"/>
      <c r="O432" s="153"/>
      <c r="P432" s="283"/>
      <c r="R432" s="198"/>
    </row>
    <row r="433" spans="1:18" s="189" customFormat="1" ht="12.75" customHeight="1" x14ac:dyDescent="0.2">
      <c r="A433" s="141"/>
      <c r="C433" s="198"/>
      <c r="D433" s="198"/>
      <c r="E433" s="198"/>
      <c r="F433" s="198"/>
      <c r="G433" s="198"/>
      <c r="H433" s="198"/>
      <c r="I433" s="198"/>
      <c r="J433" s="272"/>
      <c r="K433" s="198"/>
      <c r="L433" s="153"/>
      <c r="M433" s="198"/>
      <c r="N433" s="198"/>
      <c r="O433" s="153"/>
      <c r="P433" s="283"/>
      <c r="R433" s="198"/>
    </row>
    <row r="434" spans="1:18" s="189" customFormat="1" ht="12.75" customHeight="1" x14ac:dyDescent="0.2">
      <c r="A434" s="141"/>
      <c r="C434" s="198"/>
      <c r="D434" s="198"/>
      <c r="E434" s="198"/>
      <c r="F434" s="198"/>
      <c r="G434" s="198"/>
      <c r="H434" s="198"/>
      <c r="I434" s="198"/>
      <c r="J434" s="272"/>
      <c r="K434" s="198"/>
      <c r="L434" s="153"/>
      <c r="M434" s="198"/>
      <c r="N434" s="198"/>
      <c r="O434" s="153"/>
      <c r="P434" s="283"/>
      <c r="R434" s="198"/>
    </row>
    <row r="435" spans="1:18" s="189" customFormat="1" ht="12.75" customHeight="1" x14ac:dyDescent="0.2">
      <c r="A435" s="141"/>
      <c r="C435" s="198"/>
      <c r="D435" s="198"/>
      <c r="E435" s="198"/>
      <c r="F435" s="198"/>
      <c r="G435" s="198"/>
      <c r="H435" s="198"/>
      <c r="I435" s="198"/>
      <c r="J435" s="272"/>
      <c r="K435" s="198"/>
      <c r="L435" s="153"/>
      <c r="M435" s="198"/>
      <c r="N435" s="198"/>
      <c r="O435" s="153"/>
      <c r="P435" s="283"/>
      <c r="R435" s="198"/>
    </row>
    <row r="436" spans="1:18" s="189" customFormat="1" ht="12.75" customHeight="1" x14ac:dyDescent="0.2">
      <c r="A436" s="141"/>
      <c r="C436" s="198"/>
      <c r="D436" s="198"/>
      <c r="E436" s="198"/>
      <c r="F436" s="198"/>
      <c r="G436" s="198"/>
      <c r="H436" s="198"/>
      <c r="I436" s="198"/>
      <c r="J436" s="272"/>
      <c r="K436" s="198"/>
      <c r="L436" s="153"/>
      <c r="M436" s="198"/>
      <c r="N436" s="198"/>
      <c r="O436" s="153"/>
      <c r="P436" s="283"/>
      <c r="R436" s="198"/>
    </row>
    <row r="437" spans="1:18" s="189" customFormat="1" ht="12.75" customHeight="1" x14ac:dyDescent="0.2">
      <c r="A437" s="141"/>
      <c r="C437" s="198"/>
      <c r="D437" s="198"/>
      <c r="E437" s="198"/>
      <c r="F437" s="198"/>
      <c r="G437" s="198"/>
      <c r="H437" s="198"/>
      <c r="I437" s="198"/>
      <c r="J437" s="272"/>
      <c r="K437" s="198"/>
      <c r="L437" s="153"/>
      <c r="M437" s="198"/>
      <c r="N437" s="198"/>
      <c r="O437" s="153"/>
      <c r="P437" s="283"/>
      <c r="R437" s="198"/>
    </row>
    <row r="438" spans="1:18" s="189" customFormat="1" ht="12.75" customHeight="1" x14ac:dyDescent="0.2">
      <c r="A438" s="141"/>
      <c r="C438" s="198"/>
      <c r="D438" s="198"/>
      <c r="E438" s="198"/>
      <c r="F438" s="198"/>
      <c r="G438" s="198"/>
      <c r="H438" s="198"/>
      <c r="I438" s="198"/>
      <c r="J438" s="272"/>
      <c r="K438" s="198"/>
      <c r="L438" s="153"/>
      <c r="M438" s="198"/>
      <c r="N438" s="198"/>
      <c r="O438" s="153"/>
      <c r="P438" s="283"/>
      <c r="R438" s="198"/>
    </row>
    <row r="439" spans="1:18" s="189" customFormat="1" ht="12.75" customHeight="1" x14ac:dyDescent="0.2">
      <c r="A439" s="141"/>
      <c r="C439" s="198"/>
      <c r="D439" s="198"/>
      <c r="E439" s="198"/>
      <c r="F439" s="198"/>
      <c r="G439" s="198"/>
      <c r="H439" s="198"/>
      <c r="I439" s="198"/>
      <c r="J439" s="272"/>
      <c r="K439" s="198"/>
      <c r="L439" s="153"/>
      <c r="M439" s="198"/>
      <c r="N439" s="198"/>
      <c r="O439" s="153"/>
      <c r="P439" s="283"/>
      <c r="R439" s="198"/>
    </row>
    <row r="440" spans="1:18" s="189" customFormat="1" ht="12.75" customHeight="1" x14ac:dyDescent="0.2">
      <c r="A440" s="141"/>
      <c r="C440" s="198"/>
      <c r="D440" s="198"/>
      <c r="E440" s="198"/>
      <c r="F440" s="198"/>
      <c r="G440" s="198"/>
      <c r="H440" s="198"/>
      <c r="I440" s="198"/>
      <c r="J440" s="272"/>
      <c r="K440" s="198"/>
      <c r="L440" s="153"/>
      <c r="M440" s="198"/>
      <c r="N440" s="198"/>
      <c r="O440" s="153"/>
      <c r="P440" s="283"/>
      <c r="R440" s="198"/>
    </row>
    <row r="441" spans="1:18" s="189" customFormat="1" ht="12.75" customHeight="1" x14ac:dyDescent="0.2">
      <c r="A441" s="141"/>
      <c r="C441" s="198"/>
      <c r="D441" s="198"/>
      <c r="E441" s="198"/>
      <c r="F441" s="198"/>
      <c r="G441" s="198"/>
      <c r="H441" s="198"/>
      <c r="I441" s="198"/>
      <c r="J441" s="272"/>
      <c r="K441" s="198"/>
      <c r="L441" s="153"/>
      <c r="M441" s="198"/>
      <c r="N441" s="198"/>
      <c r="O441" s="153"/>
      <c r="P441" s="283"/>
      <c r="R441" s="198"/>
    </row>
    <row r="442" spans="1:18" s="189" customFormat="1" ht="12.75" customHeight="1" x14ac:dyDescent="0.2">
      <c r="A442" s="141"/>
      <c r="C442" s="198"/>
      <c r="D442" s="198"/>
      <c r="E442" s="198"/>
      <c r="F442" s="198"/>
      <c r="G442" s="198"/>
      <c r="H442" s="198"/>
      <c r="I442" s="198"/>
      <c r="J442" s="272"/>
      <c r="K442" s="198"/>
      <c r="L442" s="153"/>
      <c r="M442" s="198"/>
      <c r="N442" s="198"/>
      <c r="O442" s="153"/>
      <c r="P442" s="283"/>
      <c r="R442" s="198"/>
    </row>
    <row r="443" spans="1:18" s="189" customFormat="1" ht="12.75" customHeight="1" x14ac:dyDescent="0.2">
      <c r="A443" s="141"/>
      <c r="C443" s="198"/>
      <c r="D443" s="198"/>
      <c r="E443" s="198"/>
      <c r="F443" s="198"/>
      <c r="G443" s="198"/>
      <c r="H443" s="198"/>
      <c r="I443" s="198"/>
      <c r="J443" s="272"/>
      <c r="K443" s="198"/>
      <c r="L443" s="153"/>
      <c r="M443" s="198"/>
      <c r="N443" s="198"/>
      <c r="O443" s="153"/>
      <c r="P443" s="283"/>
      <c r="R443" s="198"/>
    </row>
    <row r="444" spans="1:18" s="189" customFormat="1" ht="12.75" customHeight="1" x14ac:dyDescent="0.2">
      <c r="A444" s="141"/>
      <c r="C444" s="198"/>
      <c r="D444" s="198"/>
      <c r="E444" s="198"/>
      <c r="F444" s="198"/>
      <c r="G444" s="198"/>
      <c r="H444" s="198"/>
      <c r="I444" s="198"/>
      <c r="J444" s="272"/>
      <c r="K444" s="198"/>
      <c r="L444" s="153"/>
      <c r="M444" s="198"/>
      <c r="N444" s="198"/>
      <c r="O444" s="153"/>
      <c r="P444" s="283"/>
      <c r="R444" s="198"/>
    </row>
    <row r="445" spans="1:18" s="189" customFormat="1" ht="12.75" customHeight="1" x14ac:dyDescent="0.2">
      <c r="A445" s="141"/>
      <c r="C445" s="198"/>
      <c r="D445" s="198"/>
      <c r="E445" s="198"/>
      <c r="F445" s="198"/>
      <c r="G445" s="198"/>
      <c r="H445" s="198"/>
      <c r="I445" s="198"/>
      <c r="J445" s="272"/>
      <c r="K445" s="198"/>
      <c r="L445" s="153"/>
      <c r="M445" s="198"/>
      <c r="N445" s="198"/>
      <c r="O445" s="153"/>
      <c r="P445" s="283"/>
      <c r="R445" s="198"/>
    </row>
    <row r="446" spans="1:18" s="189" customFormat="1" ht="12.75" customHeight="1" x14ac:dyDescent="0.2">
      <c r="A446" s="141"/>
      <c r="C446" s="198"/>
      <c r="D446" s="198"/>
      <c r="E446" s="198"/>
      <c r="F446" s="198"/>
      <c r="G446" s="198"/>
      <c r="H446" s="198"/>
      <c r="I446" s="198"/>
      <c r="J446" s="272"/>
      <c r="K446" s="198"/>
      <c r="L446" s="153"/>
      <c r="M446" s="198"/>
      <c r="N446" s="198"/>
      <c r="O446" s="153"/>
      <c r="P446" s="283"/>
      <c r="R446" s="198"/>
    </row>
    <row r="447" spans="1:18" s="189" customFormat="1" ht="12.75" customHeight="1" x14ac:dyDescent="0.2">
      <c r="A447" s="141"/>
      <c r="C447" s="198"/>
      <c r="D447" s="198"/>
      <c r="E447" s="198"/>
      <c r="F447" s="198"/>
      <c r="G447" s="198"/>
      <c r="H447" s="198"/>
      <c r="I447" s="198"/>
      <c r="J447" s="272"/>
      <c r="K447" s="198"/>
      <c r="L447" s="153"/>
      <c r="M447" s="198"/>
      <c r="N447" s="198"/>
      <c r="O447" s="153"/>
      <c r="P447" s="283"/>
      <c r="R447" s="198"/>
    </row>
    <row r="448" spans="1:18" s="189" customFormat="1" ht="12.75" customHeight="1" x14ac:dyDescent="0.2">
      <c r="A448" s="141"/>
      <c r="C448" s="198"/>
      <c r="D448" s="198"/>
      <c r="E448" s="198"/>
      <c r="F448" s="198"/>
      <c r="G448" s="198"/>
      <c r="H448" s="198"/>
      <c r="I448" s="198"/>
      <c r="J448" s="272"/>
      <c r="K448" s="198"/>
      <c r="L448" s="153"/>
      <c r="M448" s="198"/>
      <c r="N448" s="198"/>
      <c r="O448" s="153"/>
      <c r="P448" s="283"/>
      <c r="R448" s="198"/>
    </row>
    <row r="449" spans="1:18" s="189" customFormat="1" ht="12.75" customHeight="1" x14ac:dyDescent="0.2">
      <c r="A449" s="141"/>
      <c r="C449" s="198"/>
      <c r="D449" s="198"/>
      <c r="E449" s="198"/>
      <c r="F449" s="198"/>
      <c r="G449" s="198"/>
      <c r="H449" s="198"/>
      <c r="I449" s="198"/>
      <c r="J449" s="272"/>
      <c r="K449" s="198"/>
      <c r="L449" s="153"/>
      <c r="M449" s="198"/>
      <c r="N449" s="198"/>
      <c r="O449" s="153"/>
      <c r="P449" s="283"/>
      <c r="R449" s="198"/>
    </row>
    <row r="450" spans="1:18" s="189" customFormat="1" ht="12.75" customHeight="1" x14ac:dyDescent="0.2">
      <c r="A450" s="141"/>
      <c r="C450" s="198"/>
      <c r="D450" s="198"/>
      <c r="E450" s="198"/>
      <c r="F450" s="198"/>
      <c r="G450" s="198"/>
      <c r="H450" s="198"/>
      <c r="I450" s="198"/>
      <c r="J450" s="272"/>
      <c r="K450" s="198"/>
      <c r="L450" s="153"/>
      <c r="M450" s="198"/>
      <c r="N450" s="198"/>
      <c r="O450" s="153"/>
      <c r="P450" s="283"/>
      <c r="R450" s="198"/>
    </row>
    <row r="451" spans="1:18" s="189" customFormat="1" ht="12.75" customHeight="1" x14ac:dyDescent="0.2">
      <c r="A451" s="141"/>
      <c r="C451" s="198"/>
      <c r="D451" s="198"/>
      <c r="E451" s="198"/>
      <c r="F451" s="198"/>
      <c r="G451" s="198"/>
      <c r="H451" s="198"/>
      <c r="I451" s="198"/>
      <c r="J451" s="272"/>
      <c r="K451" s="198"/>
      <c r="L451" s="153"/>
      <c r="M451" s="198"/>
      <c r="N451" s="198"/>
      <c r="O451" s="153"/>
      <c r="P451" s="283"/>
      <c r="R451" s="198"/>
    </row>
    <row r="452" spans="1:18" s="189" customFormat="1" ht="12.75" customHeight="1" x14ac:dyDescent="0.2">
      <c r="A452" s="141"/>
      <c r="C452" s="198"/>
      <c r="D452" s="198"/>
      <c r="E452" s="198"/>
      <c r="F452" s="198"/>
      <c r="G452" s="198"/>
      <c r="H452" s="198"/>
      <c r="I452" s="198"/>
      <c r="J452" s="272"/>
      <c r="K452" s="198"/>
      <c r="L452" s="153"/>
      <c r="M452" s="198"/>
      <c r="N452" s="198"/>
      <c r="O452" s="153"/>
      <c r="P452" s="283"/>
      <c r="R452" s="198"/>
    </row>
    <row r="453" spans="1:18" s="189" customFormat="1" ht="12.75" customHeight="1" x14ac:dyDescent="0.2">
      <c r="A453" s="141"/>
      <c r="C453" s="198"/>
      <c r="D453" s="198"/>
      <c r="E453" s="198"/>
      <c r="F453" s="198"/>
      <c r="G453" s="198"/>
      <c r="H453" s="198"/>
      <c r="I453" s="198"/>
      <c r="J453" s="272"/>
      <c r="K453" s="198"/>
      <c r="L453" s="153"/>
      <c r="M453" s="198"/>
      <c r="N453" s="198"/>
      <c r="O453" s="153"/>
      <c r="P453" s="283"/>
      <c r="R453" s="198"/>
    </row>
    <row r="454" spans="1:18" s="189" customFormat="1" ht="12.75" customHeight="1" x14ac:dyDescent="0.2">
      <c r="A454" s="141"/>
      <c r="C454" s="198"/>
      <c r="D454" s="198"/>
      <c r="E454" s="198"/>
      <c r="F454" s="198"/>
      <c r="G454" s="198"/>
      <c r="H454" s="198"/>
      <c r="I454" s="198"/>
      <c r="J454" s="272"/>
      <c r="K454" s="198"/>
      <c r="L454" s="153"/>
      <c r="M454" s="198"/>
      <c r="N454" s="198"/>
      <c r="O454" s="153"/>
      <c r="P454" s="283"/>
      <c r="R454" s="198"/>
    </row>
    <row r="455" spans="1:18" s="189" customFormat="1" ht="12.75" customHeight="1" x14ac:dyDescent="0.2">
      <c r="A455" s="141"/>
      <c r="C455" s="198"/>
      <c r="D455" s="198"/>
      <c r="E455" s="198"/>
      <c r="F455" s="198"/>
      <c r="G455" s="198"/>
      <c r="H455" s="198"/>
      <c r="I455" s="198"/>
      <c r="J455" s="272"/>
      <c r="K455" s="198"/>
      <c r="L455" s="153"/>
      <c r="M455" s="198"/>
      <c r="N455" s="198"/>
      <c r="O455" s="153"/>
      <c r="P455" s="283"/>
      <c r="R455" s="198"/>
    </row>
    <row r="456" spans="1:18" s="189" customFormat="1" ht="12.75" customHeight="1" x14ac:dyDescent="0.2">
      <c r="A456" s="141"/>
      <c r="C456" s="198"/>
      <c r="D456" s="198"/>
      <c r="E456" s="198"/>
      <c r="F456" s="198"/>
      <c r="G456" s="198"/>
      <c r="H456" s="198"/>
      <c r="I456" s="198"/>
      <c r="J456" s="272"/>
      <c r="K456" s="198"/>
      <c r="L456" s="153"/>
      <c r="M456" s="198"/>
      <c r="N456" s="198"/>
      <c r="O456" s="153"/>
      <c r="P456" s="283"/>
      <c r="R456" s="198"/>
    </row>
    <row r="457" spans="1:18" s="189" customFormat="1" ht="12.75" customHeight="1" x14ac:dyDescent="0.2">
      <c r="A457" s="141"/>
      <c r="C457" s="198"/>
      <c r="D457" s="198"/>
      <c r="E457" s="198"/>
      <c r="F457" s="198"/>
      <c r="G457" s="198"/>
      <c r="H457" s="198"/>
      <c r="I457" s="198"/>
      <c r="J457" s="272"/>
      <c r="K457" s="198"/>
      <c r="L457" s="153"/>
      <c r="M457" s="198"/>
      <c r="N457" s="198"/>
      <c r="O457" s="153"/>
      <c r="P457" s="283"/>
      <c r="R457" s="198"/>
    </row>
    <row r="458" spans="1:18" s="189" customFormat="1" ht="12.75" customHeight="1" x14ac:dyDescent="0.2">
      <c r="A458" s="141"/>
      <c r="C458" s="198"/>
      <c r="D458" s="198"/>
      <c r="E458" s="198"/>
      <c r="F458" s="198"/>
      <c r="G458" s="198"/>
      <c r="H458" s="198"/>
      <c r="I458" s="198"/>
      <c r="J458" s="272"/>
      <c r="K458" s="198"/>
      <c r="L458" s="153"/>
      <c r="M458" s="198"/>
      <c r="N458" s="198"/>
      <c r="O458" s="153"/>
      <c r="P458" s="283"/>
      <c r="R458" s="198"/>
    </row>
    <row r="459" spans="1:18" s="189" customFormat="1" ht="12.75" customHeight="1" x14ac:dyDescent="0.2">
      <c r="A459" s="141"/>
      <c r="C459" s="198"/>
      <c r="D459" s="198"/>
      <c r="E459" s="198"/>
      <c r="F459" s="198"/>
      <c r="G459" s="198"/>
      <c r="H459" s="198"/>
      <c r="I459" s="198"/>
      <c r="J459" s="272"/>
      <c r="K459" s="198"/>
      <c r="L459" s="153"/>
      <c r="M459" s="198"/>
      <c r="N459" s="198"/>
      <c r="O459" s="153"/>
      <c r="P459" s="283"/>
      <c r="R459" s="198"/>
    </row>
    <row r="460" spans="1:18" s="189" customFormat="1" ht="12.75" customHeight="1" x14ac:dyDescent="0.2">
      <c r="A460" s="141"/>
      <c r="C460" s="198"/>
      <c r="D460" s="198"/>
      <c r="E460" s="198"/>
      <c r="F460" s="198"/>
      <c r="G460" s="198"/>
      <c r="H460" s="198"/>
      <c r="I460" s="198"/>
      <c r="J460" s="272"/>
      <c r="K460" s="198"/>
      <c r="L460" s="153"/>
      <c r="M460" s="198"/>
      <c r="N460" s="198"/>
      <c r="O460" s="153"/>
      <c r="P460" s="283"/>
      <c r="R460" s="198"/>
    </row>
    <row r="461" spans="1:18" s="189" customFormat="1" ht="12.75" customHeight="1" x14ac:dyDescent="0.2">
      <c r="A461" s="141"/>
      <c r="C461" s="198"/>
      <c r="D461" s="198"/>
      <c r="E461" s="198"/>
      <c r="F461" s="198"/>
      <c r="G461" s="198"/>
      <c r="H461" s="198"/>
      <c r="I461" s="198"/>
      <c r="J461" s="272"/>
      <c r="K461" s="198"/>
      <c r="L461" s="153"/>
      <c r="M461" s="198"/>
      <c r="N461" s="198"/>
      <c r="O461" s="153"/>
      <c r="P461" s="283"/>
      <c r="R461" s="198"/>
    </row>
    <row r="462" spans="1:18" s="189" customFormat="1" ht="12.75" customHeight="1" x14ac:dyDescent="0.2">
      <c r="A462" s="141"/>
      <c r="C462" s="198"/>
      <c r="D462" s="198"/>
      <c r="E462" s="198"/>
      <c r="F462" s="198"/>
      <c r="G462" s="198"/>
      <c r="H462" s="198"/>
      <c r="I462" s="198"/>
      <c r="J462" s="272"/>
      <c r="K462" s="198"/>
      <c r="L462" s="153"/>
      <c r="M462" s="198"/>
      <c r="N462" s="198"/>
      <c r="O462" s="153"/>
      <c r="P462" s="283"/>
      <c r="R462" s="198"/>
    </row>
    <row r="463" spans="1:18" s="189" customFormat="1" ht="12.75" customHeight="1" x14ac:dyDescent="0.2">
      <c r="A463" s="141"/>
      <c r="C463" s="198"/>
      <c r="D463" s="198"/>
      <c r="E463" s="198"/>
      <c r="F463" s="198"/>
      <c r="G463" s="198"/>
      <c r="H463" s="198"/>
      <c r="I463" s="198"/>
      <c r="J463" s="272"/>
      <c r="K463" s="198"/>
      <c r="L463" s="153"/>
      <c r="M463" s="198"/>
      <c r="N463" s="198"/>
      <c r="O463" s="153"/>
      <c r="P463" s="283"/>
      <c r="R463" s="198"/>
    </row>
    <row r="464" spans="1:18" s="189" customFormat="1" ht="12.75" customHeight="1" x14ac:dyDescent="0.2">
      <c r="A464" s="141"/>
      <c r="C464" s="198"/>
      <c r="D464" s="198"/>
      <c r="E464" s="198"/>
      <c r="F464" s="198"/>
      <c r="G464" s="198"/>
      <c r="H464" s="198"/>
      <c r="I464" s="198"/>
      <c r="J464" s="272"/>
      <c r="K464" s="198"/>
      <c r="L464" s="153"/>
      <c r="M464" s="198"/>
      <c r="N464" s="198"/>
      <c r="O464" s="153"/>
      <c r="P464" s="283"/>
      <c r="R464" s="198"/>
    </row>
    <row r="465" spans="1:18" s="189" customFormat="1" ht="12.75" customHeight="1" x14ac:dyDescent="0.2">
      <c r="A465" s="141"/>
      <c r="C465" s="198"/>
      <c r="D465" s="198"/>
      <c r="E465" s="198"/>
      <c r="F465" s="198"/>
      <c r="G465" s="198"/>
      <c r="H465" s="198"/>
      <c r="I465" s="198"/>
      <c r="J465" s="272"/>
      <c r="K465" s="198"/>
      <c r="L465" s="153"/>
      <c r="M465" s="198"/>
      <c r="N465" s="198"/>
      <c r="O465" s="153"/>
      <c r="P465" s="283"/>
      <c r="R465" s="198"/>
    </row>
    <row r="466" spans="1:18" s="189" customFormat="1" ht="12.75" customHeight="1" x14ac:dyDescent="0.2">
      <c r="A466" s="141"/>
      <c r="C466" s="198"/>
      <c r="D466" s="198"/>
      <c r="E466" s="198"/>
      <c r="F466" s="198"/>
      <c r="G466" s="198"/>
      <c r="H466" s="198"/>
      <c r="I466" s="198"/>
      <c r="J466" s="272"/>
      <c r="K466" s="198"/>
      <c r="L466" s="153"/>
      <c r="M466" s="198"/>
      <c r="N466" s="198"/>
      <c r="O466" s="153"/>
      <c r="P466" s="283"/>
      <c r="R466" s="198"/>
    </row>
    <row r="467" spans="1:18" s="189" customFormat="1" ht="12.75" customHeight="1" x14ac:dyDescent="0.2">
      <c r="A467" s="141"/>
      <c r="C467" s="198"/>
      <c r="D467" s="198"/>
      <c r="E467" s="198"/>
      <c r="F467" s="198"/>
      <c r="G467" s="198"/>
      <c r="H467" s="198"/>
      <c r="I467" s="198"/>
      <c r="J467" s="272"/>
      <c r="K467" s="198"/>
      <c r="L467" s="153"/>
      <c r="M467" s="198"/>
      <c r="N467" s="198"/>
      <c r="O467" s="153"/>
      <c r="P467" s="283"/>
      <c r="R467" s="198"/>
    </row>
    <row r="468" spans="1:18" s="189" customFormat="1" ht="12.75" customHeight="1" x14ac:dyDescent="0.2">
      <c r="A468" s="141"/>
      <c r="C468" s="198"/>
      <c r="D468" s="198"/>
      <c r="E468" s="198"/>
      <c r="F468" s="198"/>
      <c r="G468" s="198"/>
      <c r="H468" s="198"/>
      <c r="I468" s="198"/>
      <c r="J468" s="272"/>
      <c r="K468" s="198"/>
      <c r="L468" s="153"/>
      <c r="M468" s="198"/>
      <c r="N468" s="198"/>
      <c r="O468" s="153"/>
      <c r="P468" s="283"/>
      <c r="R468" s="198"/>
    </row>
    <row r="469" spans="1:18" s="189" customFormat="1" ht="12.75" customHeight="1" x14ac:dyDescent="0.2">
      <c r="A469" s="141"/>
      <c r="C469" s="198"/>
      <c r="D469" s="198"/>
      <c r="E469" s="198"/>
      <c r="F469" s="198"/>
      <c r="G469" s="198"/>
      <c r="H469" s="198"/>
      <c r="I469" s="198"/>
      <c r="J469" s="272"/>
      <c r="K469" s="198"/>
      <c r="L469" s="153"/>
      <c r="M469" s="198"/>
      <c r="N469" s="198"/>
      <c r="O469" s="153"/>
      <c r="P469" s="283"/>
      <c r="R469" s="198"/>
    </row>
    <row r="470" spans="1:18" s="189" customFormat="1" ht="12.75" customHeight="1" x14ac:dyDescent="0.2">
      <c r="A470" s="141"/>
      <c r="C470" s="198"/>
      <c r="D470" s="198"/>
      <c r="E470" s="198"/>
      <c r="F470" s="198"/>
      <c r="G470" s="198"/>
      <c r="H470" s="198"/>
      <c r="I470" s="198"/>
      <c r="J470" s="272"/>
      <c r="K470" s="198"/>
      <c r="L470" s="153"/>
      <c r="M470" s="198"/>
      <c r="N470" s="198"/>
      <c r="O470" s="153"/>
      <c r="P470" s="283"/>
      <c r="R470" s="198"/>
    </row>
    <row r="471" spans="1:18" s="189" customFormat="1" ht="12.75" customHeight="1" x14ac:dyDescent="0.2">
      <c r="A471" s="141"/>
      <c r="C471" s="198"/>
      <c r="D471" s="198"/>
      <c r="E471" s="198"/>
      <c r="F471" s="198"/>
      <c r="G471" s="198"/>
      <c r="H471" s="198"/>
      <c r="I471" s="198"/>
      <c r="J471" s="272"/>
      <c r="K471" s="198"/>
      <c r="L471" s="153"/>
      <c r="M471" s="198"/>
      <c r="N471" s="198"/>
      <c r="O471" s="153"/>
      <c r="P471" s="283"/>
      <c r="R471" s="198"/>
    </row>
    <row r="472" spans="1:18" s="189" customFormat="1" ht="12.75" customHeight="1" x14ac:dyDescent="0.2">
      <c r="A472" s="141"/>
      <c r="C472" s="198"/>
      <c r="D472" s="198"/>
      <c r="E472" s="198"/>
      <c r="F472" s="198"/>
      <c r="G472" s="198"/>
      <c r="H472" s="198"/>
      <c r="I472" s="198"/>
      <c r="J472" s="272"/>
      <c r="K472" s="198"/>
      <c r="L472" s="153"/>
      <c r="M472" s="198"/>
      <c r="N472" s="198"/>
      <c r="O472" s="153"/>
      <c r="P472" s="283"/>
      <c r="R472" s="198"/>
    </row>
    <row r="473" spans="1:18" s="189" customFormat="1" ht="12.75" customHeight="1" x14ac:dyDescent="0.2">
      <c r="A473" s="141"/>
      <c r="C473" s="198"/>
      <c r="D473" s="198"/>
      <c r="E473" s="198"/>
      <c r="F473" s="198"/>
      <c r="G473" s="198"/>
      <c r="H473" s="198"/>
      <c r="I473" s="198"/>
      <c r="J473" s="272"/>
      <c r="K473" s="198"/>
      <c r="L473" s="153"/>
      <c r="M473" s="198"/>
      <c r="N473" s="198"/>
      <c r="O473" s="153"/>
      <c r="P473" s="283"/>
      <c r="R473" s="198"/>
    </row>
    <row r="474" spans="1:18" s="189" customFormat="1" ht="12.75" customHeight="1" x14ac:dyDescent="0.2">
      <c r="A474" s="141"/>
      <c r="C474" s="198"/>
      <c r="D474" s="198"/>
      <c r="E474" s="198"/>
      <c r="F474" s="198"/>
      <c r="G474" s="198"/>
      <c r="H474" s="198"/>
      <c r="I474" s="198"/>
      <c r="J474" s="272"/>
      <c r="K474" s="198"/>
      <c r="L474" s="153"/>
      <c r="M474" s="198"/>
      <c r="N474" s="198"/>
      <c r="O474" s="153"/>
      <c r="P474" s="283"/>
      <c r="R474" s="198"/>
    </row>
    <row r="475" spans="1:18" s="189" customFormat="1" ht="12.75" customHeight="1" x14ac:dyDescent="0.2">
      <c r="A475" s="141"/>
      <c r="C475" s="198"/>
      <c r="D475" s="198"/>
      <c r="E475" s="198"/>
      <c r="F475" s="198"/>
      <c r="G475" s="198"/>
      <c r="H475" s="198"/>
      <c r="I475" s="198"/>
      <c r="J475" s="272"/>
      <c r="K475" s="198"/>
      <c r="L475" s="153"/>
      <c r="M475" s="198"/>
      <c r="N475" s="198"/>
      <c r="O475" s="153"/>
      <c r="P475" s="283"/>
      <c r="R475" s="198"/>
    </row>
    <row r="476" spans="1:18" s="189" customFormat="1" ht="12.75" customHeight="1" x14ac:dyDescent="0.2">
      <c r="A476" s="141"/>
      <c r="C476" s="198"/>
      <c r="D476" s="198"/>
      <c r="E476" s="198"/>
      <c r="F476" s="198"/>
      <c r="G476" s="198"/>
      <c r="H476" s="198"/>
      <c r="I476" s="198"/>
      <c r="J476" s="272"/>
      <c r="K476" s="198"/>
      <c r="L476" s="153"/>
      <c r="M476" s="198"/>
      <c r="N476" s="198"/>
      <c r="O476" s="153"/>
      <c r="P476" s="283"/>
      <c r="R476" s="198"/>
    </row>
    <row r="477" spans="1:18" s="189" customFormat="1" ht="12.75" customHeight="1" x14ac:dyDescent="0.2">
      <c r="A477" s="141"/>
      <c r="C477" s="198"/>
      <c r="D477" s="198"/>
      <c r="E477" s="198"/>
      <c r="F477" s="198"/>
      <c r="G477" s="198"/>
      <c r="H477" s="198"/>
      <c r="I477" s="198"/>
      <c r="J477" s="272"/>
      <c r="K477" s="198"/>
      <c r="L477" s="153"/>
      <c r="M477" s="198"/>
      <c r="N477" s="198"/>
      <c r="O477" s="153"/>
      <c r="P477" s="283"/>
      <c r="R477" s="198"/>
    </row>
    <row r="478" spans="1:18" s="189" customFormat="1" ht="12.75" customHeight="1" x14ac:dyDescent="0.2">
      <c r="A478" s="141"/>
      <c r="C478" s="198"/>
      <c r="D478" s="198"/>
      <c r="E478" s="198"/>
      <c r="F478" s="198"/>
      <c r="G478" s="198"/>
      <c r="H478" s="198"/>
      <c r="I478" s="198"/>
      <c r="J478" s="272"/>
      <c r="K478" s="198"/>
      <c r="L478" s="153"/>
      <c r="M478" s="198"/>
      <c r="N478" s="198"/>
      <c r="O478" s="153"/>
      <c r="P478" s="283"/>
      <c r="R478" s="198"/>
    </row>
    <row r="479" spans="1:18" s="189" customFormat="1" ht="12.75" customHeight="1" x14ac:dyDescent="0.2">
      <c r="A479" s="141"/>
      <c r="C479" s="198"/>
      <c r="D479" s="198"/>
      <c r="E479" s="198"/>
      <c r="F479" s="198"/>
      <c r="G479" s="198"/>
      <c r="H479" s="198"/>
      <c r="I479" s="198"/>
      <c r="J479" s="272"/>
      <c r="K479" s="198"/>
      <c r="L479" s="153"/>
      <c r="M479" s="198"/>
      <c r="N479" s="198"/>
      <c r="O479" s="153"/>
      <c r="P479" s="283"/>
      <c r="R479" s="198"/>
    </row>
    <row r="480" spans="1:18" s="189" customFormat="1" ht="12.75" customHeight="1" x14ac:dyDescent="0.2">
      <c r="A480" s="141"/>
      <c r="C480" s="198"/>
      <c r="D480" s="198"/>
      <c r="E480" s="198"/>
      <c r="F480" s="198"/>
      <c r="G480" s="198"/>
      <c r="H480" s="198"/>
      <c r="I480" s="198"/>
      <c r="J480" s="272"/>
      <c r="K480" s="198"/>
      <c r="L480" s="153"/>
      <c r="M480" s="198"/>
      <c r="N480" s="198"/>
      <c r="O480" s="153"/>
      <c r="P480" s="283"/>
      <c r="R480" s="198"/>
    </row>
    <row r="481" spans="1:18" s="189" customFormat="1" ht="12.75" customHeight="1" x14ac:dyDescent="0.2">
      <c r="A481" s="141"/>
      <c r="C481" s="198"/>
      <c r="D481" s="198"/>
      <c r="E481" s="198"/>
      <c r="F481" s="198"/>
      <c r="G481" s="198"/>
      <c r="H481" s="198"/>
      <c r="I481" s="198"/>
      <c r="J481" s="272"/>
      <c r="K481" s="198"/>
      <c r="L481" s="153"/>
      <c r="M481" s="198"/>
      <c r="N481" s="198"/>
      <c r="O481" s="153"/>
      <c r="P481" s="283"/>
      <c r="R481" s="198"/>
    </row>
    <row r="482" spans="1:18" s="189" customFormat="1" ht="12.75" customHeight="1" x14ac:dyDescent="0.2">
      <c r="A482" s="141"/>
      <c r="C482" s="198"/>
      <c r="D482" s="198"/>
      <c r="E482" s="198"/>
      <c r="F482" s="198"/>
      <c r="G482" s="198"/>
      <c r="H482" s="198"/>
      <c r="I482" s="198"/>
      <c r="J482" s="272"/>
      <c r="K482" s="198"/>
      <c r="L482" s="153"/>
      <c r="M482" s="198"/>
      <c r="N482" s="198"/>
      <c r="O482" s="153"/>
      <c r="P482" s="283"/>
      <c r="R482" s="198"/>
    </row>
    <row r="483" spans="1:18" s="189" customFormat="1" ht="12.75" customHeight="1" x14ac:dyDescent="0.2">
      <c r="A483" s="141"/>
      <c r="C483" s="198"/>
      <c r="D483" s="198"/>
      <c r="E483" s="198"/>
      <c r="F483" s="198"/>
      <c r="G483" s="198"/>
      <c r="H483" s="198"/>
      <c r="I483" s="198"/>
      <c r="J483" s="272"/>
      <c r="K483" s="198"/>
      <c r="L483" s="153"/>
      <c r="M483" s="198"/>
      <c r="N483" s="198"/>
      <c r="O483" s="153"/>
      <c r="P483" s="283"/>
      <c r="R483" s="198"/>
    </row>
    <row r="484" spans="1:18" s="189" customFormat="1" ht="12.75" customHeight="1" x14ac:dyDescent="0.2">
      <c r="A484" s="141"/>
      <c r="C484" s="198"/>
      <c r="D484" s="198"/>
      <c r="E484" s="198"/>
      <c r="F484" s="198"/>
      <c r="G484" s="198"/>
      <c r="H484" s="198"/>
      <c r="I484" s="198"/>
      <c r="J484" s="272"/>
      <c r="K484" s="198"/>
      <c r="L484" s="153"/>
      <c r="M484" s="198"/>
      <c r="N484" s="198"/>
      <c r="O484" s="153"/>
      <c r="P484" s="283"/>
      <c r="R484" s="198"/>
    </row>
    <row r="485" spans="1:18" s="189" customFormat="1" ht="12.75" customHeight="1" x14ac:dyDescent="0.2">
      <c r="A485" s="141"/>
      <c r="C485" s="198"/>
      <c r="D485" s="198"/>
      <c r="E485" s="198"/>
      <c r="F485" s="198"/>
      <c r="G485" s="198"/>
      <c r="H485" s="198"/>
      <c r="I485" s="198"/>
      <c r="J485" s="272"/>
      <c r="K485" s="198"/>
      <c r="L485" s="153"/>
      <c r="M485" s="198"/>
      <c r="N485" s="198"/>
      <c r="O485" s="153"/>
      <c r="P485" s="283"/>
      <c r="R485" s="198"/>
    </row>
    <row r="486" spans="1:18" s="189" customFormat="1" ht="12.75" customHeight="1" x14ac:dyDescent="0.2">
      <c r="A486" s="141"/>
      <c r="C486" s="198"/>
      <c r="D486" s="198"/>
      <c r="E486" s="198"/>
      <c r="F486" s="198"/>
      <c r="G486" s="198"/>
      <c r="H486" s="198"/>
      <c r="I486" s="198"/>
      <c r="J486" s="272"/>
      <c r="K486" s="198"/>
      <c r="L486" s="153"/>
      <c r="M486" s="198"/>
      <c r="N486" s="198"/>
      <c r="O486" s="153"/>
      <c r="P486" s="283"/>
      <c r="R486" s="198"/>
    </row>
    <row r="487" spans="1:18" s="189" customFormat="1" ht="12.75" customHeight="1" x14ac:dyDescent="0.2">
      <c r="A487" s="141"/>
      <c r="C487" s="198"/>
      <c r="D487" s="198"/>
      <c r="E487" s="198"/>
      <c r="F487" s="198"/>
      <c r="G487" s="198"/>
      <c r="H487" s="198"/>
      <c r="I487" s="198"/>
      <c r="J487" s="272"/>
      <c r="K487" s="198"/>
      <c r="L487" s="153"/>
      <c r="M487" s="198"/>
      <c r="N487" s="198"/>
      <c r="O487" s="153"/>
      <c r="P487" s="283"/>
      <c r="R487" s="198"/>
    </row>
    <row r="488" spans="1:18" s="189" customFormat="1" ht="12.75" customHeight="1" x14ac:dyDescent="0.2">
      <c r="A488" s="141"/>
      <c r="C488" s="198"/>
      <c r="D488" s="198"/>
      <c r="E488" s="198"/>
      <c r="F488" s="198"/>
      <c r="G488" s="198"/>
      <c r="H488" s="198"/>
      <c r="I488" s="198"/>
      <c r="J488" s="272"/>
      <c r="K488" s="198"/>
      <c r="L488" s="153"/>
      <c r="M488" s="198"/>
      <c r="N488" s="198"/>
      <c r="O488" s="153"/>
      <c r="P488" s="283"/>
      <c r="R488" s="198"/>
    </row>
    <row r="489" spans="1:18" s="189" customFormat="1" ht="12.75" customHeight="1" x14ac:dyDescent="0.2">
      <c r="A489" s="141"/>
      <c r="C489" s="198"/>
      <c r="D489" s="198"/>
      <c r="E489" s="198"/>
      <c r="F489" s="198"/>
      <c r="G489" s="198"/>
      <c r="H489" s="198"/>
      <c r="I489" s="198"/>
      <c r="J489" s="272"/>
      <c r="K489" s="198"/>
      <c r="L489" s="153"/>
      <c r="M489" s="198"/>
      <c r="N489" s="198"/>
      <c r="O489" s="153"/>
      <c r="P489" s="283"/>
      <c r="R489" s="198"/>
    </row>
    <row r="490" spans="1:18" s="189" customFormat="1" ht="12.75" customHeight="1" x14ac:dyDescent="0.2">
      <c r="A490" s="141"/>
      <c r="C490" s="198"/>
      <c r="D490" s="198"/>
      <c r="E490" s="198"/>
      <c r="F490" s="198"/>
      <c r="G490" s="198"/>
      <c r="H490" s="198"/>
      <c r="I490" s="198"/>
      <c r="J490" s="272"/>
      <c r="K490" s="198"/>
      <c r="L490" s="153"/>
      <c r="M490" s="198"/>
      <c r="N490" s="198"/>
      <c r="O490" s="153"/>
      <c r="P490" s="283"/>
      <c r="R490" s="198"/>
    </row>
    <row r="491" spans="1:18" s="189" customFormat="1" ht="12.75" customHeight="1" x14ac:dyDescent="0.2">
      <c r="A491" s="141"/>
      <c r="C491" s="198"/>
      <c r="D491" s="198"/>
      <c r="E491" s="198"/>
      <c r="F491" s="198"/>
      <c r="G491" s="198"/>
      <c r="H491" s="198"/>
      <c r="I491" s="198"/>
      <c r="J491" s="272"/>
      <c r="K491" s="198"/>
      <c r="L491" s="153"/>
      <c r="M491" s="198"/>
      <c r="N491" s="198"/>
      <c r="O491" s="153"/>
      <c r="P491" s="283"/>
      <c r="R491" s="198"/>
    </row>
    <row r="492" spans="1:18" s="189" customFormat="1" ht="12.75" customHeight="1" x14ac:dyDescent="0.2">
      <c r="A492" s="141"/>
      <c r="C492" s="198"/>
      <c r="D492" s="198"/>
      <c r="E492" s="198"/>
      <c r="F492" s="198"/>
      <c r="G492" s="198"/>
      <c r="H492" s="198"/>
      <c r="I492" s="198"/>
      <c r="J492" s="272"/>
      <c r="K492" s="198"/>
      <c r="L492" s="153"/>
      <c r="M492" s="198"/>
      <c r="N492" s="198"/>
      <c r="O492" s="153"/>
      <c r="P492" s="283"/>
      <c r="R492" s="198"/>
    </row>
    <row r="493" spans="1:18" s="189" customFormat="1" ht="12.75" customHeight="1" x14ac:dyDescent="0.2">
      <c r="A493" s="141"/>
      <c r="C493" s="198"/>
      <c r="D493" s="198"/>
      <c r="E493" s="198"/>
      <c r="F493" s="198"/>
      <c r="G493" s="198"/>
      <c r="H493" s="198"/>
      <c r="I493" s="198"/>
      <c r="J493" s="272"/>
      <c r="K493" s="198"/>
      <c r="L493" s="153"/>
      <c r="M493" s="198"/>
      <c r="N493" s="198"/>
      <c r="O493" s="153"/>
      <c r="P493" s="283"/>
      <c r="R493" s="198"/>
    </row>
    <row r="494" spans="1:18" s="189" customFormat="1" ht="12.75" customHeight="1" x14ac:dyDescent="0.2">
      <c r="A494" s="141"/>
      <c r="C494" s="198"/>
      <c r="D494" s="198"/>
      <c r="E494" s="198"/>
      <c r="F494" s="198"/>
      <c r="G494" s="198"/>
      <c r="H494" s="198"/>
      <c r="I494" s="198"/>
      <c r="J494" s="272"/>
      <c r="K494" s="198"/>
      <c r="L494" s="153"/>
      <c r="M494" s="198"/>
      <c r="N494" s="198"/>
      <c r="O494" s="153"/>
      <c r="P494" s="283"/>
      <c r="R494" s="198"/>
    </row>
    <row r="495" spans="1:18" s="189" customFormat="1" ht="12.75" customHeight="1" x14ac:dyDescent="0.2">
      <c r="A495" s="141"/>
      <c r="C495" s="198"/>
      <c r="D495" s="198"/>
      <c r="E495" s="198"/>
      <c r="F495" s="198"/>
      <c r="G495" s="198"/>
      <c r="H495" s="198"/>
      <c r="I495" s="198"/>
      <c r="J495" s="272"/>
      <c r="K495" s="198"/>
      <c r="L495" s="153"/>
      <c r="M495" s="198"/>
      <c r="N495" s="198"/>
      <c r="O495" s="153"/>
      <c r="P495" s="283"/>
      <c r="R495" s="198"/>
    </row>
    <row r="496" spans="1:18" s="189" customFormat="1" ht="12.75" customHeight="1" x14ac:dyDescent="0.2">
      <c r="A496" s="141"/>
      <c r="C496" s="198"/>
      <c r="D496" s="198"/>
      <c r="E496" s="198"/>
      <c r="F496" s="198"/>
      <c r="G496" s="198"/>
      <c r="H496" s="198"/>
      <c r="I496" s="198"/>
      <c r="J496" s="272"/>
      <c r="K496" s="198"/>
      <c r="L496" s="153"/>
      <c r="M496" s="198"/>
      <c r="N496" s="198"/>
      <c r="O496" s="153"/>
      <c r="P496" s="283"/>
      <c r="R496" s="198"/>
    </row>
    <row r="497" spans="1:18" s="189" customFormat="1" ht="12.75" customHeight="1" x14ac:dyDescent="0.2">
      <c r="A497" s="141"/>
      <c r="C497" s="198"/>
      <c r="D497" s="198"/>
      <c r="E497" s="198"/>
      <c r="F497" s="198"/>
      <c r="G497" s="198"/>
      <c r="H497" s="198"/>
      <c r="I497" s="198"/>
      <c r="J497" s="272"/>
      <c r="K497" s="198"/>
      <c r="L497" s="153"/>
      <c r="M497" s="198"/>
      <c r="N497" s="198"/>
      <c r="O497" s="153"/>
      <c r="P497" s="283"/>
      <c r="R497" s="198"/>
    </row>
    <row r="498" spans="1:18" s="189" customFormat="1" ht="12.75" customHeight="1" x14ac:dyDescent="0.2">
      <c r="A498" s="141"/>
      <c r="C498" s="198"/>
      <c r="D498" s="198"/>
      <c r="E498" s="198"/>
      <c r="F498" s="198"/>
      <c r="G498" s="198"/>
      <c r="H498" s="198"/>
      <c r="I498" s="198"/>
      <c r="J498" s="272"/>
      <c r="K498" s="198"/>
      <c r="L498" s="153"/>
      <c r="M498" s="198"/>
      <c r="N498" s="198"/>
      <c r="O498" s="153"/>
      <c r="P498" s="283"/>
      <c r="R498" s="198"/>
    </row>
    <row r="499" spans="1:18" s="189" customFormat="1" ht="12.75" customHeight="1" x14ac:dyDescent="0.2">
      <c r="A499" s="141"/>
      <c r="C499" s="198"/>
      <c r="D499" s="198"/>
      <c r="E499" s="198"/>
      <c r="F499" s="198"/>
      <c r="G499" s="198"/>
      <c r="H499" s="198"/>
      <c r="I499" s="198"/>
      <c r="J499" s="272"/>
      <c r="K499" s="198"/>
      <c r="L499" s="153"/>
      <c r="M499" s="198"/>
      <c r="N499" s="198"/>
      <c r="O499" s="153"/>
      <c r="P499" s="283"/>
      <c r="R499" s="198"/>
    </row>
    <row r="500" spans="1:18" s="189" customFormat="1" ht="12.75" customHeight="1" x14ac:dyDescent="0.2">
      <c r="A500" s="141"/>
      <c r="C500" s="198"/>
      <c r="D500" s="198"/>
      <c r="E500" s="198"/>
      <c r="F500" s="198"/>
      <c r="G500" s="198"/>
      <c r="H500" s="198"/>
      <c r="I500" s="198"/>
      <c r="J500" s="272"/>
      <c r="K500" s="198"/>
      <c r="L500" s="153"/>
      <c r="M500" s="198"/>
      <c r="N500" s="198"/>
      <c r="O500" s="153"/>
      <c r="P500" s="283"/>
      <c r="R500" s="198"/>
    </row>
    <row r="501" spans="1:18" s="189" customFormat="1" ht="12.75" customHeight="1" x14ac:dyDescent="0.2">
      <c r="A501" s="141"/>
      <c r="C501" s="198"/>
      <c r="D501" s="198"/>
      <c r="E501" s="198"/>
      <c r="F501" s="198"/>
      <c r="G501" s="198"/>
      <c r="H501" s="198"/>
      <c r="I501" s="198"/>
      <c r="J501" s="272"/>
      <c r="K501" s="198"/>
      <c r="L501" s="153"/>
      <c r="M501" s="198"/>
      <c r="N501" s="198"/>
      <c r="O501" s="153"/>
      <c r="P501" s="283"/>
      <c r="R501" s="198"/>
    </row>
    <row r="502" spans="1:18" s="189" customFormat="1" ht="12.75" customHeight="1" x14ac:dyDescent="0.2">
      <c r="A502" s="141"/>
      <c r="C502" s="198"/>
      <c r="D502" s="198"/>
      <c r="E502" s="198"/>
      <c r="F502" s="198"/>
      <c r="G502" s="198"/>
      <c r="H502" s="198"/>
      <c r="I502" s="198"/>
      <c r="J502" s="272"/>
      <c r="K502" s="198"/>
      <c r="L502" s="153"/>
      <c r="M502" s="198"/>
      <c r="N502" s="198"/>
      <c r="O502" s="153"/>
      <c r="P502" s="283"/>
      <c r="R502" s="198"/>
    </row>
    <row r="503" spans="1:18" s="189" customFormat="1" ht="12.75" customHeight="1" x14ac:dyDescent="0.2">
      <c r="A503" s="141"/>
      <c r="C503" s="198"/>
      <c r="D503" s="198"/>
      <c r="E503" s="198"/>
      <c r="F503" s="198"/>
      <c r="G503" s="198"/>
      <c r="H503" s="198"/>
      <c r="I503" s="198"/>
      <c r="J503" s="272"/>
      <c r="K503" s="198"/>
      <c r="L503" s="153"/>
      <c r="M503" s="198"/>
      <c r="N503" s="198"/>
      <c r="O503" s="153"/>
      <c r="P503" s="283"/>
      <c r="R503" s="198"/>
    </row>
    <row r="504" spans="1:18" s="189" customFormat="1" ht="12.75" customHeight="1" x14ac:dyDescent="0.2">
      <c r="A504" s="141"/>
      <c r="C504" s="198"/>
      <c r="D504" s="198"/>
      <c r="E504" s="198"/>
      <c r="F504" s="198"/>
      <c r="G504" s="198"/>
      <c r="H504" s="198"/>
      <c r="I504" s="198"/>
      <c r="J504" s="272"/>
      <c r="K504" s="198"/>
      <c r="L504" s="153"/>
      <c r="M504" s="198"/>
      <c r="N504" s="198"/>
      <c r="O504" s="153"/>
      <c r="P504" s="283"/>
      <c r="R504" s="198"/>
    </row>
    <row r="505" spans="1:18" s="189" customFormat="1" ht="12.75" customHeight="1" x14ac:dyDescent="0.2">
      <c r="A505" s="141"/>
      <c r="C505" s="198"/>
      <c r="D505" s="198"/>
      <c r="E505" s="198"/>
      <c r="F505" s="198"/>
      <c r="G505" s="198"/>
      <c r="H505" s="198"/>
      <c r="I505" s="198"/>
      <c r="J505" s="272"/>
      <c r="K505" s="198"/>
      <c r="L505" s="153"/>
      <c r="M505" s="198"/>
      <c r="N505" s="198"/>
      <c r="O505" s="153"/>
      <c r="P505" s="283"/>
      <c r="R505" s="198"/>
    </row>
    <row r="506" spans="1:18" s="189" customFormat="1" ht="12.75" customHeight="1" x14ac:dyDescent="0.2">
      <c r="A506" s="141"/>
      <c r="C506" s="198"/>
      <c r="D506" s="198"/>
      <c r="E506" s="198"/>
      <c r="F506" s="198"/>
      <c r="G506" s="198"/>
      <c r="H506" s="198"/>
      <c r="I506" s="198"/>
      <c r="J506" s="272"/>
      <c r="K506" s="198"/>
      <c r="L506" s="153"/>
      <c r="M506" s="198"/>
      <c r="N506" s="198"/>
      <c r="O506" s="153"/>
      <c r="P506" s="283"/>
      <c r="R506" s="198"/>
    </row>
    <row r="507" spans="1:18" s="189" customFormat="1" ht="12.75" customHeight="1" x14ac:dyDescent="0.2">
      <c r="A507" s="141"/>
      <c r="C507" s="198"/>
      <c r="D507" s="198"/>
      <c r="E507" s="198"/>
      <c r="F507" s="198"/>
      <c r="G507" s="198"/>
      <c r="H507" s="198"/>
      <c r="I507" s="198"/>
      <c r="J507" s="272"/>
      <c r="K507" s="198"/>
      <c r="L507" s="153"/>
      <c r="M507" s="198"/>
      <c r="N507" s="198"/>
      <c r="O507" s="153"/>
      <c r="P507" s="283"/>
      <c r="R507" s="198"/>
    </row>
    <row r="508" spans="1:18" s="189" customFormat="1" ht="12.75" customHeight="1" x14ac:dyDescent="0.2">
      <c r="A508" s="141"/>
      <c r="C508" s="198"/>
      <c r="D508" s="198"/>
      <c r="E508" s="198"/>
      <c r="F508" s="198"/>
      <c r="G508" s="198"/>
      <c r="H508" s="198"/>
      <c r="I508" s="198"/>
      <c r="J508" s="272"/>
      <c r="K508" s="198"/>
      <c r="L508" s="153"/>
      <c r="M508" s="198"/>
      <c r="N508" s="198"/>
      <c r="O508" s="153"/>
      <c r="P508" s="283"/>
      <c r="R508" s="198"/>
    </row>
    <row r="509" spans="1:18" s="189" customFormat="1" ht="12.75" customHeight="1" x14ac:dyDescent="0.2">
      <c r="A509" s="141"/>
      <c r="C509" s="198"/>
      <c r="D509" s="198"/>
      <c r="E509" s="198"/>
      <c r="F509" s="198"/>
      <c r="G509" s="198"/>
      <c r="H509" s="198"/>
      <c r="I509" s="198"/>
      <c r="J509" s="272"/>
      <c r="K509" s="198"/>
      <c r="L509" s="153"/>
      <c r="M509" s="198"/>
      <c r="N509" s="198"/>
      <c r="O509" s="153"/>
      <c r="P509" s="283"/>
      <c r="R509" s="198"/>
    </row>
    <row r="510" spans="1:18" s="189" customFormat="1" ht="12.75" customHeight="1" x14ac:dyDescent="0.2">
      <c r="A510" s="141"/>
      <c r="C510" s="198"/>
      <c r="D510" s="198"/>
      <c r="E510" s="198"/>
      <c r="F510" s="198"/>
      <c r="G510" s="198"/>
      <c r="H510" s="198"/>
      <c r="I510" s="198"/>
      <c r="J510" s="272"/>
      <c r="K510" s="198"/>
      <c r="L510" s="153"/>
      <c r="M510" s="198"/>
      <c r="N510" s="198"/>
      <c r="O510" s="153"/>
      <c r="P510" s="283"/>
      <c r="R510" s="198"/>
    </row>
    <row r="511" spans="1:18" s="189" customFormat="1" ht="12.75" customHeight="1" x14ac:dyDescent="0.2">
      <c r="A511" s="141"/>
      <c r="C511" s="198"/>
      <c r="D511" s="198"/>
      <c r="E511" s="198"/>
      <c r="F511" s="198"/>
      <c r="G511" s="198"/>
      <c r="H511" s="198"/>
      <c r="I511" s="198"/>
      <c r="J511" s="272"/>
      <c r="K511" s="198"/>
      <c r="L511" s="153"/>
      <c r="M511" s="198"/>
      <c r="N511" s="198"/>
      <c r="O511" s="153"/>
      <c r="P511" s="283"/>
      <c r="R511" s="198"/>
    </row>
    <row r="512" spans="1:18" s="189" customFormat="1" ht="12.75" customHeight="1" x14ac:dyDescent="0.2">
      <c r="A512" s="141"/>
      <c r="C512" s="198"/>
      <c r="D512" s="198"/>
      <c r="E512" s="198"/>
      <c r="F512" s="198"/>
      <c r="G512" s="198"/>
      <c r="H512" s="198"/>
      <c r="I512" s="198"/>
      <c r="J512" s="272"/>
      <c r="K512" s="198"/>
      <c r="L512" s="153"/>
      <c r="M512" s="198"/>
      <c r="N512" s="198"/>
      <c r="O512" s="153"/>
      <c r="P512" s="283"/>
      <c r="R512" s="198"/>
    </row>
    <row r="513" spans="1:18" s="189" customFormat="1" ht="12.75" customHeight="1" x14ac:dyDescent="0.2">
      <c r="A513" s="141"/>
      <c r="C513" s="198"/>
      <c r="D513" s="198"/>
      <c r="E513" s="198"/>
      <c r="F513" s="198"/>
      <c r="G513" s="198"/>
      <c r="H513" s="198"/>
      <c r="I513" s="198"/>
      <c r="J513" s="272"/>
      <c r="K513" s="198"/>
      <c r="L513" s="153"/>
      <c r="M513" s="198"/>
      <c r="N513" s="198"/>
      <c r="O513" s="153"/>
      <c r="P513" s="283"/>
      <c r="R513" s="198"/>
    </row>
    <row r="514" spans="1:18" s="189" customFormat="1" ht="12.75" customHeight="1" x14ac:dyDescent="0.2">
      <c r="A514" s="141"/>
      <c r="C514" s="198"/>
      <c r="D514" s="198"/>
      <c r="E514" s="198"/>
      <c r="F514" s="198"/>
      <c r="G514" s="198"/>
      <c r="H514" s="198"/>
      <c r="I514" s="198"/>
      <c r="J514" s="272"/>
      <c r="K514" s="198"/>
      <c r="L514" s="153"/>
      <c r="M514" s="198"/>
      <c r="N514" s="198"/>
      <c r="O514" s="153"/>
      <c r="P514" s="283"/>
      <c r="R514" s="198"/>
    </row>
    <row r="515" spans="1:18" s="189" customFormat="1" ht="12.75" customHeight="1" x14ac:dyDescent="0.2">
      <c r="A515" s="141"/>
      <c r="C515" s="198"/>
      <c r="D515" s="198"/>
      <c r="E515" s="198"/>
      <c r="F515" s="198"/>
      <c r="G515" s="198"/>
      <c r="H515" s="198"/>
      <c r="I515" s="198"/>
      <c r="J515" s="272"/>
      <c r="K515" s="198"/>
      <c r="L515" s="153"/>
      <c r="M515" s="198"/>
      <c r="N515" s="198"/>
      <c r="O515" s="153"/>
      <c r="P515" s="283"/>
      <c r="R515" s="198"/>
    </row>
    <row r="516" spans="1:18" s="189" customFormat="1" ht="12.75" customHeight="1" x14ac:dyDescent="0.2">
      <c r="A516" s="141"/>
      <c r="C516" s="198"/>
      <c r="D516" s="198"/>
      <c r="E516" s="198"/>
      <c r="F516" s="198"/>
      <c r="G516" s="198"/>
      <c r="H516" s="198"/>
      <c r="I516" s="198"/>
      <c r="J516" s="272"/>
      <c r="K516" s="198"/>
      <c r="L516" s="153"/>
      <c r="M516" s="198"/>
      <c r="N516" s="198"/>
      <c r="O516" s="153"/>
      <c r="P516" s="283"/>
      <c r="R516" s="198"/>
    </row>
    <row r="517" spans="1:18" s="189" customFormat="1" ht="12.75" customHeight="1" x14ac:dyDescent="0.2">
      <c r="A517" s="141"/>
      <c r="C517" s="198"/>
      <c r="D517" s="198"/>
      <c r="E517" s="198"/>
      <c r="F517" s="198"/>
      <c r="G517" s="198"/>
      <c r="H517" s="198"/>
      <c r="I517" s="198"/>
      <c r="J517" s="272"/>
      <c r="K517" s="198"/>
      <c r="L517" s="153"/>
      <c r="M517" s="198"/>
      <c r="N517" s="198"/>
      <c r="O517" s="153"/>
      <c r="P517" s="283"/>
      <c r="R517" s="198"/>
    </row>
    <row r="518" spans="1:18" s="189" customFormat="1" ht="12.75" customHeight="1" x14ac:dyDescent="0.2">
      <c r="A518" s="141"/>
      <c r="C518" s="198"/>
      <c r="D518" s="198"/>
      <c r="E518" s="198"/>
      <c r="F518" s="198"/>
      <c r="G518" s="198"/>
      <c r="H518" s="198"/>
      <c r="I518" s="198"/>
      <c r="J518" s="272"/>
      <c r="K518" s="198"/>
      <c r="L518" s="153"/>
      <c r="M518" s="198"/>
      <c r="N518" s="198"/>
      <c r="O518" s="153"/>
      <c r="P518" s="283"/>
      <c r="R518" s="198"/>
    </row>
    <row r="519" spans="1:18" s="189" customFormat="1" ht="12.75" customHeight="1" x14ac:dyDescent="0.2">
      <c r="A519" s="141"/>
      <c r="C519" s="198"/>
      <c r="D519" s="198"/>
      <c r="E519" s="198"/>
      <c r="F519" s="198"/>
      <c r="G519" s="198"/>
      <c r="H519" s="198"/>
      <c r="I519" s="198"/>
      <c r="J519" s="272"/>
      <c r="K519" s="198"/>
      <c r="L519" s="153"/>
      <c r="M519" s="198"/>
      <c r="N519" s="198"/>
      <c r="O519" s="153"/>
      <c r="P519" s="283"/>
      <c r="R519" s="198"/>
    </row>
    <row r="520" spans="1:18" s="189" customFormat="1" ht="12.75" customHeight="1" x14ac:dyDescent="0.2">
      <c r="A520" s="141"/>
      <c r="C520" s="198"/>
      <c r="D520" s="198"/>
      <c r="E520" s="198"/>
      <c r="F520" s="198"/>
      <c r="G520" s="198"/>
      <c r="H520" s="198"/>
      <c r="I520" s="198"/>
      <c r="J520" s="272"/>
      <c r="K520" s="198"/>
      <c r="L520" s="153"/>
      <c r="M520" s="198"/>
      <c r="N520" s="198"/>
      <c r="O520" s="153"/>
      <c r="P520" s="283"/>
      <c r="R520" s="198"/>
    </row>
    <row r="521" spans="1:18" s="189" customFormat="1" ht="12.75" customHeight="1" x14ac:dyDescent="0.2">
      <c r="A521" s="141"/>
      <c r="C521" s="198"/>
      <c r="D521" s="198"/>
      <c r="E521" s="198"/>
      <c r="F521" s="198"/>
      <c r="G521" s="198"/>
      <c r="H521" s="198"/>
      <c r="I521" s="198"/>
      <c r="J521" s="272"/>
      <c r="K521" s="198"/>
      <c r="L521" s="153"/>
      <c r="M521" s="198"/>
      <c r="N521" s="198"/>
      <c r="O521" s="153"/>
      <c r="P521" s="283"/>
      <c r="R521" s="198"/>
    </row>
    <row r="522" spans="1:18" s="189" customFormat="1" ht="12.75" customHeight="1" x14ac:dyDescent="0.2">
      <c r="A522" s="141"/>
      <c r="C522" s="198"/>
      <c r="D522" s="198"/>
      <c r="E522" s="198"/>
      <c r="F522" s="198"/>
      <c r="G522" s="198"/>
      <c r="H522" s="198"/>
      <c r="I522" s="198"/>
      <c r="J522" s="272"/>
      <c r="K522" s="198"/>
      <c r="L522" s="153"/>
      <c r="M522" s="198"/>
      <c r="N522" s="198"/>
      <c r="O522" s="153"/>
      <c r="P522" s="283"/>
      <c r="R522" s="198"/>
    </row>
    <row r="523" spans="1:18" s="189" customFormat="1" ht="12.75" customHeight="1" x14ac:dyDescent="0.2">
      <c r="A523" s="141"/>
      <c r="C523" s="198"/>
      <c r="D523" s="198"/>
      <c r="E523" s="198"/>
      <c r="F523" s="198"/>
      <c r="G523" s="198"/>
      <c r="H523" s="198"/>
      <c r="I523" s="198"/>
      <c r="J523" s="272"/>
      <c r="K523" s="198"/>
      <c r="L523" s="153"/>
      <c r="M523" s="198"/>
      <c r="N523" s="198"/>
      <c r="O523" s="153"/>
      <c r="P523" s="283"/>
      <c r="R523" s="198"/>
    </row>
    <row r="524" spans="1:18" s="189" customFormat="1" ht="12.75" customHeight="1" x14ac:dyDescent="0.2">
      <c r="A524" s="141"/>
      <c r="C524" s="198"/>
      <c r="D524" s="198"/>
      <c r="E524" s="198"/>
      <c r="F524" s="198"/>
      <c r="G524" s="198"/>
      <c r="H524" s="198"/>
      <c r="I524" s="198"/>
      <c r="J524" s="272"/>
      <c r="K524" s="198"/>
      <c r="L524" s="153"/>
      <c r="M524" s="198"/>
      <c r="N524" s="198"/>
      <c r="O524" s="153"/>
      <c r="P524" s="283"/>
      <c r="R524" s="198"/>
    </row>
    <row r="525" spans="1:18" s="189" customFormat="1" ht="12.75" customHeight="1" x14ac:dyDescent="0.2">
      <c r="A525" s="141"/>
      <c r="C525" s="198"/>
      <c r="D525" s="198"/>
      <c r="E525" s="198"/>
      <c r="F525" s="198"/>
      <c r="G525" s="198"/>
      <c r="H525" s="198"/>
      <c r="I525" s="198"/>
      <c r="J525" s="272"/>
      <c r="K525" s="198"/>
      <c r="L525" s="153"/>
      <c r="M525" s="198"/>
      <c r="N525" s="198"/>
      <c r="O525" s="153"/>
      <c r="P525" s="283"/>
      <c r="R525" s="198"/>
    </row>
    <row r="526" spans="1:18" s="189" customFormat="1" ht="12.75" customHeight="1" x14ac:dyDescent="0.2">
      <c r="A526" s="141"/>
      <c r="C526" s="198"/>
      <c r="D526" s="198"/>
      <c r="E526" s="198"/>
      <c r="F526" s="198"/>
      <c r="G526" s="198"/>
      <c r="H526" s="198"/>
      <c r="I526" s="198"/>
      <c r="J526" s="272"/>
      <c r="K526" s="198"/>
      <c r="L526" s="153"/>
      <c r="M526" s="198"/>
      <c r="N526" s="198"/>
      <c r="O526" s="153"/>
      <c r="P526" s="283"/>
      <c r="R526" s="198"/>
    </row>
    <row r="527" spans="1:18" s="189" customFormat="1" ht="12.75" customHeight="1" x14ac:dyDescent="0.2">
      <c r="A527" s="141"/>
      <c r="C527" s="198"/>
      <c r="D527" s="198"/>
      <c r="E527" s="198"/>
      <c r="F527" s="198"/>
      <c r="G527" s="198"/>
      <c r="H527" s="198"/>
      <c r="I527" s="198"/>
      <c r="J527" s="272"/>
      <c r="K527" s="198"/>
      <c r="L527" s="153"/>
      <c r="M527" s="198"/>
      <c r="N527" s="198"/>
      <c r="O527" s="153"/>
      <c r="P527" s="283"/>
      <c r="R527" s="198"/>
    </row>
    <row r="528" spans="1:18" s="189" customFormat="1" ht="12.75" customHeight="1" x14ac:dyDescent="0.2">
      <c r="A528" s="141"/>
      <c r="C528" s="198"/>
      <c r="D528" s="198"/>
      <c r="E528" s="198"/>
      <c r="F528" s="198"/>
      <c r="G528" s="198"/>
      <c r="H528" s="198"/>
      <c r="I528" s="198"/>
      <c r="J528" s="272"/>
      <c r="K528" s="198"/>
      <c r="L528" s="153"/>
      <c r="M528" s="198"/>
      <c r="N528" s="198"/>
      <c r="O528" s="153"/>
      <c r="P528" s="283"/>
      <c r="R528" s="198"/>
    </row>
    <row r="529" spans="1:18" s="189" customFormat="1" ht="12.75" customHeight="1" x14ac:dyDescent="0.2">
      <c r="A529" s="141"/>
      <c r="C529" s="198"/>
      <c r="D529" s="198"/>
      <c r="E529" s="198"/>
      <c r="F529" s="198"/>
      <c r="G529" s="198"/>
      <c r="H529" s="198"/>
      <c r="I529" s="198"/>
      <c r="J529" s="272"/>
      <c r="K529" s="198"/>
      <c r="L529" s="153"/>
      <c r="M529" s="198"/>
      <c r="N529" s="198"/>
      <c r="O529" s="153"/>
      <c r="P529" s="283"/>
      <c r="R529" s="198"/>
    </row>
    <row r="530" spans="1:18" s="189" customFormat="1" ht="12.75" customHeight="1" x14ac:dyDescent="0.2">
      <c r="A530" s="141"/>
      <c r="C530" s="198"/>
      <c r="D530" s="198"/>
      <c r="E530" s="198"/>
      <c r="F530" s="198"/>
      <c r="G530" s="198"/>
      <c r="H530" s="198"/>
      <c r="I530" s="198"/>
      <c r="J530" s="272"/>
      <c r="K530" s="198"/>
      <c r="L530" s="153"/>
      <c r="M530" s="198"/>
      <c r="N530" s="198"/>
      <c r="O530" s="153"/>
      <c r="P530" s="283"/>
      <c r="R530" s="198"/>
    </row>
    <row r="531" spans="1:18" s="189" customFormat="1" ht="12.75" customHeight="1" x14ac:dyDescent="0.2">
      <c r="A531" s="141"/>
      <c r="C531" s="198"/>
      <c r="D531" s="198"/>
      <c r="E531" s="198"/>
      <c r="F531" s="198"/>
      <c r="G531" s="198"/>
      <c r="H531" s="198"/>
      <c r="I531" s="198"/>
      <c r="J531" s="272"/>
      <c r="K531" s="198"/>
      <c r="L531" s="153"/>
      <c r="M531" s="198"/>
      <c r="N531" s="198"/>
      <c r="O531" s="153"/>
      <c r="P531" s="283"/>
      <c r="R531" s="198"/>
    </row>
    <row r="532" spans="1:18" s="189" customFormat="1" ht="12.75" customHeight="1" x14ac:dyDescent="0.2">
      <c r="A532" s="141"/>
      <c r="C532" s="198"/>
      <c r="D532" s="198"/>
      <c r="E532" s="198"/>
      <c r="F532" s="198"/>
      <c r="G532" s="198"/>
      <c r="H532" s="198"/>
      <c r="I532" s="198"/>
      <c r="J532" s="272"/>
      <c r="K532" s="198"/>
      <c r="L532" s="153"/>
      <c r="M532" s="198"/>
      <c r="N532" s="198"/>
      <c r="O532" s="153"/>
      <c r="P532" s="283"/>
      <c r="R532" s="198"/>
    </row>
    <row r="533" spans="1:18" s="189" customFormat="1" ht="12.75" customHeight="1" x14ac:dyDescent="0.2">
      <c r="A533" s="141"/>
      <c r="C533" s="198"/>
      <c r="D533" s="198"/>
      <c r="E533" s="198"/>
      <c r="F533" s="198"/>
      <c r="G533" s="198"/>
      <c r="H533" s="198"/>
      <c r="I533" s="198"/>
      <c r="J533" s="272"/>
      <c r="K533" s="198"/>
      <c r="L533" s="153"/>
      <c r="M533" s="198"/>
      <c r="N533" s="198"/>
      <c r="O533" s="153"/>
      <c r="P533" s="283"/>
      <c r="R533" s="198"/>
    </row>
    <row r="534" spans="1:18" s="189" customFormat="1" ht="12.75" customHeight="1" x14ac:dyDescent="0.2">
      <c r="A534" s="141"/>
      <c r="C534" s="198"/>
      <c r="D534" s="198"/>
      <c r="E534" s="198"/>
      <c r="F534" s="198"/>
      <c r="G534" s="198"/>
      <c r="H534" s="198"/>
      <c r="I534" s="198"/>
      <c r="J534" s="272"/>
      <c r="K534" s="198"/>
      <c r="L534" s="153"/>
      <c r="M534" s="198"/>
      <c r="N534" s="198"/>
      <c r="O534" s="153"/>
      <c r="P534" s="283"/>
      <c r="R534" s="198"/>
    </row>
    <row r="535" spans="1:18" s="189" customFormat="1" ht="12.75" customHeight="1" x14ac:dyDescent="0.2">
      <c r="A535" s="141"/>
      <c r="C535" s="198"/>
      <c r="D535" s="198"/>
      <c r="E535" s="198"/>
      <c r="F535" s="198"/>
      <c r="G535" s="198"/>
      <c r="H535" s="198"/>
      <c r="I535" s="198"/>
      <c r="J535" s="272"/>
      <c r="K535" s="198"/>
      <c r="L535" s="153"/>
      <c r="M535" s="198"/>
      <c r="N535" s="198"/>
      <c r="O535" s="153"/>
      <c r="P535" s="283"/>
      <c r="R535" s="198"/>
    </row>
    <row r="536" spans="1:18" s="189" customFormat="1" ht="12.75" customHeight="1" x14ac:dyDescent="0.2">
      <c r="A536" s="141"/>
      <c r="C536" s="198"/>
      <c r="D536" s="198"/>
      <c r="E536" s="198"/>
      <c r="F536" s="198"/>
      <c r="G536" s="198"/>
      <c r="H536" s="198"/>
      <c r="I536" s="198"/>
      <c r="J536" s="272"/>
      <c r="K536" s="198"/>
      <c r="L536" s="153"/>
      <c r="M536" s="198"/>
      <c r="N536" s="198"/>
      <c r="O536" s="153"/>
      <c r="P536" s="283"/>
      <c r="R536" s="198"/>
    </row>
    <row r="537" spans="1:18" s="189" customFormat="1" ht="12.75" customHeight="1" x14ac:dyDescent="0.2">
      <c r="A537" s="141"/>
      <c r="C537" s="198"/>
      <c r="D537" s="198"/>
      <c r="E537" s="198"/>
      <c r="F537" s="198"/>
      <c r="G537" s="198"/>
      <c r="H537" s="198"/>
      <c r="I537" s="198"/>
      <c r="J537" s="272"/>
      <c r="K537" s="198"/>
      <c r="L537" s="153"/>
      <c r="M537" s="198"/>
      <c r="N537" s="198"/>
      <c r="O537" s="153"/>
      <c r="P537" s="283"/>
      <c r="R537" s="198"/>
    </row>
    <row r="538" spans="1:18" s="189" customFormat="1" ht="12.75" customHeight="1" x14ac:dyDescent="0.2">
      <c r="A538" s="141"/>
      <c r="C538" s="198"/>
      <c r="D538" s="198"/>
      <c r="E538" s="198"/>
      <c r="F538" s="198"/>
      <c r="G538" s="198"/>
      <c r="H538" s="198"/>
      <c r="I538" s="198"/>
      <c r="J538" s="272"/>
      <c r="K538" s="198"/>
      <c r="L538" s="153"/>
      <c r="M538" s="198"/>
      <c r="N538" s="198"/>
      <c r="O538" s="153"/>
      <c r="P538" s="283"/>
      <c r="R538" s="198"/>
    </row>
    <row r="539" spans="1:18" s="189" customFormat="1" ht="12.75" customHeight="1" x14ac:dyDescent="0.2">
      <c r="A539" s="141"/>
      <c r="C539" s="198"/>
      <c r="D539" s="198"/>
      <c r="E539" s="198"/>
      <c r="F539" s="198"/>
      <c r="G539" s="198"/>
      <c r="H539" s="198"/>
      <c r="I539" s="198"/>
      <c r="J539" s="272"/>
      <c r="K539" s="198"/>
      <c r="L539" s="153"/>
      <c r="M539" s="198"/>
      <c r="N539" s="198"/>
      <c r="O539" s="153"/>
      <c r="P539" s="283"/>
      <c r="R539" s="198"/>
    </row>
    <row r="540" spans="1:18" s="189" customFormat="1" ht="12.75" customHeight="1" x14ac:dyDescent="0.2">
      <c r="A540" s="141"/>
      <c r="C540" s="198"/>
      <c r="D540" s="198"/>
      <c r="E540" s="198"/>
      <c r="F540" s="198"/>
      <c r="G540" s="198"/>
      <c r="H540" s="198"/>
      <c r="I540" s="198"/>
      <c r="J540" s="272"/>
      <c r="K540" s="198"/>
      <c r="L540" s="153"/>
      <c r="M540" s="198"/>
      <c r="N540" s="198"/>
      <c r="O540" s="153"/>
      <c r="P540" s="283"/>
      <c r="R540" s="198"/>
    </row>
    <row r="541" spans="1:18" s="189" customFormat="1" ht="12.75" customHeight="1" x14ac:dyDescent="0.2">
      <c r="A541" s="141"/>
      <c r="C541" s="198"/>
      <c r="D541" s="198"/>
      <c r="E541" s="198"/>
      <c r="F541" s="198"/>
      <c r="G541" s="198"/>
      <c r="H541" s="198"/>
      <c r="I541" s="198"/>
      <c r="J541" s="272"/>
      <c r="K541" s="198"/>
      <c r="L541" s="153"/>
      <c r="M541" s="198"/>
      <c r="N541" s="198"/>
      <c r="O541" s="153"/>
      <c r="P541" s="283"/>
      <c r="R541" s="198"/>
    </row>
    <row r="542" spans="1:18" s="189" customFormat="1" ht="12.75" customHeight="1" x14ac:dyDescent="0.2">
      <c r="A542" s="141"/>
      <c r="C542" s="198"/>
      <c r="D542" s="198"/>
      <c r="E542" s="198"/>
      <c r="F542" s="198"/>
      <c r="G542" s="198"/>
      <c r="H542" s="198"/>
      <c r="I542" s="198"/>
      <c r="J542" s="272"/>
      <c r="K542" s="198"/>
      <c r="L542" s="153"/>
      <c r="M542" s="198"/>
      <c r="N542" s="198"/>
      <c r="O542" s="153"/>
      <c r="P542" s="283"/>
      <c r="R542" s="198"/>
    </row>
    <row r="543" spans="1:18" s="189" customFormat="1" ht="12.75" customHeight="1" x14ac:dyDescent="0.2">
      <c r="A543" s="141"/>
      <c r="C543" s="198"/>
      <c r="D543" s="198"/>
      <c r="E543" s="198"/>
      <c r="F543" s="198"/>
      <c r="G543" s="198"/>
      <c r="H543" s="198"/>
      <c r="I543" s="198"/>
      <c r="J543" s="272"/>
      <c r="K543" s="198"/>
      <c r="L543" s="153"/>
      <c r="M543" s="198"/>
      <c r="N543" s="198"/>
      <c r="O543" s="153"/>
      <c r="P543" s="283"/>
      <c r="R543" s="198"/>
    </row>
    <row r="544" spans="1:18" s="189" customFormat="1" ht="12.75" customHeight="1" x14ac:dyDescent="0.2">
      <c r="A544" s="141"/>
      <c r="C544" s="198"/>
      <c r="D544" s="198"/>
      <c r="E544" s="198"/>
      <c r="F544" s="198"/>
      <c r="G544" s="198"/>
      <c r="H544" s="198"/>
      <c r="I544" s="198"/>
      <c r="J544" s="272"/>
      <c r="K544" s="198"/>
      <c r="L544" s="153"/>
      <c r="M544" s="198"/>
      <c r="N544" s="198"/>
      <c r="O544" s="153"/>
      <c r="P544" s="283"/>
      <c r="R544" s="198"/>
    </row>
    <row r="545" spans="11:16" ht="12.75" customHeight="1" x14ac:dyDescent="0.2">
      <c r="K545" s="198"/>
      <c r="O545" s="153"/>
      <c r="P545" s="283"/>
    </row>
    <row r="546" spans="11:16" ht="12.75" customHeight="1" x14ac:dyDescent="0.2">
      <c r="K546" s="198"/>
      <c r="O546" s="153"/>
      <c r="P546" s="283"/>
    </row>
    <row r="547" spans="11:16" ht="12.75" customHeight="1" x14ac:dyDescent="0.2">
      <c r="O547" s="153"/>
      <c r="P547" s="283"/>
    </row>
    <row r="548" spans="11:16" ht="12.75" customHeight="1" x14ac:dyDescent="0.2">
      <c r="O548" s="153"/>
      <c r="P548" s="283"/>
    </row>
    <row r="549" spans="11:16" ht="12.75" customHeight="1" x14ac:dyDescent="0.2">
      <c r="O549" s="153"/>
      <c r="P549" s="283"/>
    </row>
    <row r="550" spans="11:16" ht="12.75" customHeight="1" x14ac:dyDescent="0.2">
      <c r="O550" s="153"/>
      <c r="P550" s="283"/>
    </row>
    <row r="551" spans="11:16" ht="12.75" customHeight="1" x14ac:dyDescent="0.2">
      <c r="O551" s="153"/>
      <c r="P551" s="283"/>
    </row>
    <row r="552" spans="11:16" ht="12.75" customHeight="1" x14ac:dyDescent="0.2">
      <c r="O552" s="153"/>
      <c r="P552" s="283"/>
    </row>
    <row r="553" spans="11:16" ht="12.75" customHeight="1" x14ac:dyDescent="0.2">
      <c r="O553" s="153"/>
      <c r="P553" s="283"/>
    </row>
    <row r="554" spans="11:16" ht="12.75" customHeight="1" x14ac:dyDescent="0.2">
      <c r="O554" s="153"/>
      <c r="P554" s="283"/>
    </row>
    <row r="555" spans="11:16" ht="12.75" customHeight="1" x14ac:dyDescent="0.2">
      <c r="O555" s="153"/>
      <c r="P555" s="283"/>
    </row>
    <row r="556" spans="11:16" ht="12.75" customHeight="1" x14ac:dyDescent="0.2">
      <c r="O556" s="153"/>
      <c r="P556" s="283"/>
    </row>
    <row r="557" spans="11:16" ht="12.75" customHeight="1" x14ac:dyDescent="0.2">
      <c r="O557" s="153"/>
      <c r="P557" s="283"/>
    </row>
    <row r="558" spans="11:16" ht="12.75" customHeight="1" x14ac:dyDescent="0.2">
      <c r="O558" s="153"/>
      <c r="P558" s="283"/>
    </row>
    <row r="559" spans="11:16" ht="12.75" customHeight="1" x14ac:dyDescent="0.2">
      <c r="O559" s="153"/>
      <c r="P559" s="283"/>
    </row>
    <row r="560" spans="11:16" ht="12.75" customHeight="1" x14ac:dyDescent="0.2">
      <c r="O560" s="153"/>
      <c r="P560" s="283"/>
    </row>
    <row r="561" spans="15:16" ht="12.75" customHeight="1" x14ac:dyDescent="0.2">
      <c r="O561" s="153"/>
      <c r="P561" s="283"/>
    </row>
    <row r="562" spans="15:16" ht="12.75" customHeight="1" x14ac:dyDescent="0.2">
      <c r="O562" s="153"/>
      <c r="P562" s="283"/>
    </row>
    <row r="563" spans="15:16" ht="12.75" customHeight="1" x14ac:dyDescent="0.2">
      <c r="O563" s="153"/>
      <c r="P563" s="283"/>
    </row>
    <row r="564" spans="15:16" ht="12.75" customHeight="1" x14ac:dyDescent="0.2">
      <c r="O564" s="153"/>
      <c r="P564" s="283"/>
    </row>
    <row r="565" spans="15:16" ht="12.75" customHeight="1" x14ac:dyDescent="0.2">
      <c r="O565" s="153"/>
      <c r="P565" s="283"/>
    </row>
    <row r="566" spans="15:16" ht="12.75" customHeight="1" x14ac:dyDescent="0.2">
      <c r="O566" s="153"/>
      <c r="P566" s="283"/>
    </row>
    <row r="567" spans="15:16" ht="12.75" customHeight="1" x14ac:dyDescent="0.2">
      <c r="O567" s="153"/>
      <c r="P567" s="283"/>
    </row>
    <row r="568" spans="15:16" ht="12.75" customHeight="1" x14ac:dyDescent="0.2">
      <c r="O568" s="153"/>
      <c r="P568" s="283"/>
    </row>
    <row r="569" spans="15:16" ht="12.75" customHeight="1" x14ac:dyDescent="0.2">
      <c r="O569" s="153"/>
      <c r="P569" s="283"/>
    </row>
    <row r="570" spans="15:16" ht="12.75" customHeight="1" x14ac:dyDescent="0.2">
      <c r="O570" s="153"/>
      <c r="P570" s="283"/>
    </row>
    <row r="571" spans="15:16" ht="12.75" customHeight="1" x14ac:dyDescent="0.2">
      <c r="O571" s="153"/>
      <c r="P571" s="283"/>
    </row>
    <row r="572" spans="15:16" ht="12.75" customHeight="1" x14ac:dyDescent="0.2">
      <c r="O572" s="153"/>
      <c r="P572" s="283"/>
    </row>
    <row r="573" spans="15:16" ht="12.75" customHeight="1" x14ac:dyDescent="0.2">
      <c r="O573" s="153"/>
      <c r="P573" s="283"/>
    </row>
    <row r="574" spans="15:16" ht="12.75" customHeight="1" x14ac:dyDescent="0.2">
      <c r="O574" s="153"/>
      <c r="P574" s="283"/>
    </row>
    <row r="575" spans="15:16" ht="12.75" customHeight="1" x14ac:dyDescent="0.2">
      <c r="O575" s="153"/>
      <c r="P575" s="283"/>
    </row>
    <row r="576" spans="15:16" ht="12.75" customHeight="1" x14ac:dyDescent="0.2">
      <c r="O576" s="153"/>
      <c r="P576" s="283"/>
    </row>
    <row r="577" spans="15:16" ht="12.75" customHeight="1" x14ac:dyDescent="0.2">
      <c r="O577" s="153"/>
      <c r="P577" s="283"/>
    </row>
    <row r="578" spans="15:16" ht="12.75" customHeight="1" x14ac:dyDescent="0.2">
      <c r="O578" s="153"/>
      <c r="P578" s="283"/>
    </row>
    <row r="579" spans="15:16" ht="12.75" customHeight="1" x14ac:dyDescent="0.2">
      <c r="O579" s="153"/>
      <c r="P579" s="283"/>
    </row>
    <row r="580" spans="15:16" ht="12.75" customHeight="1" x14ac:dyDescent="0.2">
      <c r="O580" s="153"/>
      <c r="P580" s="283"/>
    </row>
    <row r="581" spans="15:16" ht="12.75" customHeight="1" x14ac:dyDescent="0.2">
      <c r="O581" s="153"/>
      <c r="P581" s="283"/>
    </row>
    <row r="582" spans="15:16" ht="12.75" customHeight="1" x14ac:dyDescent="0.2">
      <c r="O582" s="153"/>
      <c r="P582" s="283"/>
    </row>
    <row r="583" spans="15:16" ht="12.75" customHeight="1" x14ac:dyDescent="0.2">
      <c r="O583" s="153"/>
      <c r="P583" s="283"/>
    </row>
    <row r="584" spans="15:16" ht="12.75" customHeight="1" x14ac:dyDescent="0.2">
      <c r="O584" s="153"/>
      <c r="P584" s="283"/>
    </row>
    <row r="585" spans="15:16" ht="12.75" customHeight="1" x14ac:dyDescent="0.2">
      <c r="O585" s="153"/>
      <c r="P585" s="283"/>
    </row>
    <row r="586" spans="15:16" ht="12.75" customHeight="1" x14ac:dyDescent="0.2">
      <c r="O586" s="153"/>
      <c r="P586" s="283"/>
    </row>
    <row r="587" spans="15:16" ht="12.75" customHeight="1" x14ac:dyDescent="0.2">
      <c r="O587" s="153"/>
      <c r="P587" s="283"/>
    </row>
    <row r="588" spans="15:16" ht="12.75" customHeight="1" x14ac:dyDescent="0.2">
      <c r="O588" s="153"/>
      <c r="P588" s="283"/>
    </row>
    <row r="589" spans="15:16" ht="12.75" customHeight="1" x14ac:dyDescent="0.2">
      <c r="O589" s="153"/>
      <c r="P589" s="283"/>
    </row>
    <row r="590" spans="15:16" ht="12.75" customHeight="1" x14ac:dyDescent="0.2">
      <c r="O590" s="153"/>
      <c r="P590" s="283"/>
    </row>
    <row r="591" spans="15:16" ht="12.75" customHeight="1" x14ac:dyDescent="0.2">
      <c r="O591" s="153"/>
      <c r="P591" s="283"/>
    </row>
    <row r="592" spans="15:16" ht="12.75" customHeight="1" x14ac:dyDescent="0.2">
      <c r="O592" s="153"/>
      <c r="P592" s="283"/>
    </row>
    <row r="593" spans="15:16" ht="12.75" customHeight="1" x14ac:dyDescent="0.2">
      <c r="O593" s="153"/>
      <c r="P593" s="283"/>
    </row>
    <row r="594" spans="15:16" ht="12.75" customHeight="1" x14ac:dyDescent="0.2">
      <c r="O594" s="153"/>
      <c r="P594" s="283"/>
    </row>
    <row r="595" spans="15:16" ht="12.75" customHeight="1" x14ac:dyDescent="0.2">
      <c r="O595" s="153"/>
      <c r="P595" s="283"/>
    </row>
    <row r="596" spans="15:16" ht="12.75" customHeight="1" x14ac:dyDescent="0.2">
      <c r="O596" s="153"/>
      <c r="P596" s="283"/>
    </row>
    <row r="597" spans="15:16" ht="12.75" customHeight="1" x14ac:dyDescent="0.2">
      <c r="O597" s="153"/>
      <c r="P597" s="283"/>
    </row>
    <row r="598" spans="15:16" ht="12.75" customHeight="1" x14ac:dyDescent="0.2">
      <c r="O598" s="153"/>
      <c r="P598" s="283"/>
    </row>
    <row r="599" spans="15:16" ht="12.75" customHeight="1" x14ac:dyDescent="0.2">
      <c r="O599" s="153"/>
      <c r="P599" s="283"/>
    </row>
    <row r="600" spans="15:16" ht="12.75" customHeight="1" x14ac:dyDescent="0.2">
      <c r="O600" s="153"/>
      <c r="P600" s="283"/>
    </row>
    <row r="601" spans="15:16" ht="12.75" customHeight="1" x14ac:dyDescent="0.2">
      <c r="O601" s="153"/>
      <c r="P601" s="283"/>
    </row>
    <row r="602" spans="15:16" ht="12.75" customHeight="1" x14ac:dyDescent="0.2">
      <c r="O602" s="153"/>
      <c r="P602" s="283"/>
    </row>
    <row r="603" spans="15:16" ht="12.75" customHeight="1" x14ac:dyDescent="0.2">
      <c r="O603" s="153"/>
      <c r="P603" s="283"/>
    </row>
    <row r="604" spans="15:16" ht="12.75" customHeight="1" x14ac:dyDescent="0.2">
      <c r="O604" s="153"/>
      <c r="P604" s="283"/>
    </row>
    <row r="605" spans="15:16" ht="12.75" customHeight="1" x14ac:dyDescent="0.2">
      <c r="O605" s="153"/>
      <c r="P605" s="283"/>
    </row>
    <row r="606" spans="15:16" ht="12.75" customHeight="1" x14ac:dyDescent="0.2">
      <c r="O606" s="153"/>
      <c r="P606" s="283"/>
    </row>
    <row r="607" spans="15:16" ht="12.75" customHeight="1" x14ac:dyDescent="0.2">
      <c r="O607" s="153"/>
      <c r="P607" s="283"/>
    </row>
    <row r="608" spans="15:16" ht="12.75" customHeight="1" x14ac:dyDescent="0.2">
      <c r="O608" s="153"/>
      <c r="P608" s="283"/>
    </row>
    <row r="609" spans="15:16" ht="12.75" customHeight="1" x14ac:dyDescent="0.2">
      <c r="O609" s="153"/>
      <c r="P609" s="283"/>
    </row>
    <row r="610" spans="15:16" ht="12.75" customHeight="1" x14ac:dyDescent="0.2">
      <c r="O610" s="153"/>
      <c r="P610" s="283"/>
    </row>
    <row r="611" spans="15:16" ht="12.75" customHeight="1" x14ac:dyDescent="0.2">
      <c r="O611" s="153"/>
      <c r="P611" s="283"/>
    </row>
    <row r="612" spans="15:16" ht="12.75" customHeight="1" x14ac:dyDescent="0.2">
      <c r="O612" s="153"/>
      <c r="P612" s="283"/>
    </row>
    <row r="613" spans="15:16" ht="12.75" customHeight="1" x14ac:dyDescent="0.2">
      <c r="O613" s="153"/>
      <c r="P613" s="283"/>
    </row>
    <row r="614" spans="15:16" ht="12.75" customHeight="1" x14ac:dyDescent="0.2">
      <c r="O614" s="153"/>
      <c r="P614" s="283"/>
    </row>
    <row r="615" spans="15:16" ht="12.75" customHeight="1" x14ac:dyDescent="0.2">
      <c r="O615" s="153"/>
      <c r="P615" s="283"/>
    </row>
    <row r="616" spans="15:16" ht="12.75" customHeight="1" x14ac:dyDescent="0.2">
      <c r="O616" s="153"/>
      <c r="P616" s="283"/>
    </row>
    <row r="617" spans="15:16" ht="12.75" customHeight="1" x14ac:dyDescent="0.2">
      <c r="O617" s="153"/>
      <c r="P617" s="283"/>
    </row>
    <row r="618" spans="15:16" ht="12.75" customHeight="1" x14ac:dyDescent="0.2">
      <c r="O618" s="153"/>
      <c r="P618" s="283"/>
    </row>
    <row r="619" spans="15:16" ht="12.75" customHeight="1" x14ac:dyDescent="0.2">
      <c r="O619" s="153"/>
      <c r="P619" s="283"/>
    </row>
    <row r="620" spans="15:16" ht="12.75" customHeight="1" x14ac:dyDescent="0.2">
      <c r="O620" s="153"/>
      <c r="P620" s="283"/>
    </row>
    <row r="621" spans="15:16" ht="12.75" customHeight="1" x14ac:dyDescent="0.2">
      <c r="O621" s="153"/>
      <c r="P621" s="283"/>
    </row>
    <row r="622" spans="15:16" ht="12.75" customHeight="1" x14ac:dyDescent="0.2">
      <c r="O622" s="153"/>
      <c r="P622" s="283"/>
    </row>
    <row r="623" spans="15:16" ht="12.75" customHeight="1" x14ac:dyDescent="0.2">
      <c r="O623" s="153"/>
      <c r="P623" s="283"/>
    </row>
    <row r="624" spans="15:16" ht="12.75" customHeight="1" x14ac:dyDescent="0.2">
      <c r="O624" s="153"/>
      <c r="P624" s="283"/>
    </row>
    <row r="625" spans="15:16" ht="12.75" customHeight="1" x14ac:dyDescent="0.2">
      <c r="O625" s="153"/>
      <c r="P625" s="283"/>
    </row>
    <row r="626" spans="15:16" ht="12.75" customHeight="1" x14ac:dyDescent="0.2">
      <c r="O626" s="153"/>
      <c r="P626" s="283"/>
    </row>
    <row r="627" spans="15:16" ht="12.75" customHeight="1" x14ac:dyDescent="0.2">
      <c r="O627" s="153"/>
      <c r="P627" s="283"/>
    </row>
    <row r="628" spans="15:16" ht="12.75" customHeight="1" x14ac:dyDescent="0.2">
      <c r="O628" s="153"/>
      <c r="P628" s="283"/>
    </row>
    <row r="629" spans="15:16" ht="12.75" customHeight="1" x14ac:dyDescent="0.2">
      <c r="O629" s="153"/>
      <c r="P629" s="283"/>
    </row>
    <row r="630" spans="15:16" ht="12.75" customHeight="1" x14ac:dyDescent="0.2">
      <c r="O630" s="153"/>
      <c r="P630" s="283"/>
    </row>
    <row r="631" spans="15:16" ht="12.75" customHeight="1" x14ac:dyDescent="0.2">
      <c r="O631" s="153"/>
      <c r="P631" s="283"/>
    </row>
    <row r="632" spans="15:16" ht="12.75" customHeight="1" x14ac:dyDescent="0.2">
      <c r="O632" s="153"/>
      <c r="P632" s="283"/>
    </row>
    <row r="633" spans="15:16" ht="12.75" customHeight="1" x14ac:dyDescent="0.2">
      <c r="O633" s="153"/>
      <c r="P633" s="283"/>
    </row>
    <row r="634" spans="15:16" ht="12.75" customHeight="1" x14ac:dyDescent="0.2">
      <c r="O634" s="153"/>
      <c r="P634" s="283"/>
    </row>
    <row r="635" spans="15:16" ht="12.75" customHeight="1" x14ac:dyDescent="0.2">
      <c r="O635" s="153"/>
      <c r="P635" s="283"/>
    </row>
    <row r="636" spans="15:16" ht="12.75" customHeight="1" x14ac:dyDescent="0.2">
      <c r="O636" s="153"/>
      <c r="P636" s="283"/>
    </row>
    <row r="637" spans="15:16" ht="12.75" customHeight="1" x14ac:dyDescent="0.2">
      <c r="O637" s="153"/>
      <c r="P637" s="283"/>
    </row>
    <row r="638" spans="15:16" ht="12.75" customHeight="1" x14ac:dyDescent="0.2">
      <c r="O638" s="153"/>
      <c r="P638" s="283"/>
    </row>
    <row r="639" spans="15:16" ht="12.75" customHeight="1" x14ac:dyDescent="0.2">
      <c r="O639" s="153"/>
      <c r="P639" s="283"/>
    </row>
    <row r="640" spans="15:16" ht="12.75" customHeight="1" x14ac:dyDescent="0.2">
      <c r="O640" s="153"/>
      <c r="P640" s="283"/>
    </row>
    <row r="641" spans="15:16" ht="12.75" customHeight="1" x14ac:dyDescent="0.2">
      <c r="O641" s="153"/>
      <c r="P641" s="283"/>
    </row>
    <row r="642" spans="15:16" ht="12.75" customHeight="1" x14ac:dyDescent="0.2">
      <c r="O642" s="153"/>
      <c r="P642" s="283"/>
    </row>
    <row r="643" spans="15:16" ht="12.75" customHeight="1" x14ac:dyDescent="0.2">
      <c r="O643" s="153"/>
      <c r="P643" s="283"/>
    </row>
    <row r="644" spans="15:16" ht="12.75" customHeight="1" x14ac:dyDescent="0.2">
      <c r="O644" s="153"/>
      <c r="P644" s="283"/>
    </row>
    <row r="645" spans="15:16" ht="12.75" customHeight="1" x14ac:dyDescent="0.2">
      <c r="O645" s="153"/>
      <c r="P645" s="283"/>
    </row>
    <row r="646" spans="15:16" ht="12.75" customHeight="1" x14ac:dyDescent="0.2">
      <c r="O646" s="153"/>
      <c r="P646" s="283"/>
    </row>
    <row r="647" spans="15:16" ht="12.75" customHeight="1" x14ac:dyDescent="0.2">
      <c r="O647" s="153"/>
      <c r="P647" s="283"/>
    </row>
    <row r="648" spans="15:16" ht="12.75" customHeight="1" x14ac:dyDescent="0.2">
      <c r="O648" s="153"/>
      <c r="P648" s="283"/>
    </row>
    <row r="649" spans="15:16" ht="12.75" customHeight="1" x14ac:dyDescent="0.2">
      <c r="O649" s="153"/>
      <c r="P649" s="283"/>
    </row>
    <row r="650" spans="15:16" ht="12.75" customHeight="1" x14ac:dyDescent="0.2">
      <c r="O650" s="153"/>
      <c r="P650" s="283"/>
    </row>
    <row r="651" spans="15:16" ht="12.75" customHeight="1" x14ac:dyDescent="0.2">
      <c r="O651" s="153"/>
      <c r="P651" s="283"/>
    </row>
    <row r="652" spans="15:16" ht="12.75" customHeight="1" x14ac:dyDescent="0.2">
      <c r="O652" s="153"/>
      <c r="P652" s="283"/>
    </row>
    <row r="653" spans="15:16" ht="12.75" customHeight="1" x14ac:dyDescent="0.2">
      <c r="O653" s="153"/>
      <c r="P653" s="283"/>
    </row>
    <row r="654" spans="15:16" ht="12.75" customHeight="1" x14ac:dyDescent="0.2">
      <c r="O654" s="153"/>
      <c r="P654" s="283"/>
    </row>
    <row r="655" spans="15:16" ht="12.75" customHeight="1" x14ac:dyDescent="0.2">
      <c r="O655" s="153"/>
      <c r="P655" s="283"/>
    </row>
    <row r="656" spans="15:16" ht="12.75" customHeight="1" x14ac:dyDescent="0.2">
      <c r="O656" s="153"/>
      <c r="P656" s="283"/>
    </row>
    <row r="657" spans="15:16" ht="12.75" customHeight="1" x14ac:dyDescent="0.2">
      <c r="O657" s="153"/>
      <c r="P657" s="283"/>
    </row>
    <row r="658" spans="15:16" ht="12.75" customHeight="1" x14ac:dyDescent="0.2">
      <c r="O658" s="153"/>
      <c r="P658" s="283"/>
    </row>
    <row r="659" spans="15:16" ht="12.75" customHeight="1" x14ac:dyDescent="0.2">
      <c r="O659" s="153"/>
      <c r="P659" s="283"/>
    </row>
    <row r="660" spans="15:16" ht="12.75" customHeight="1" x14ac:dyDescent="0.2">
      <c r="O660" s="153"/>
      <c r="P660" s="283"/>
    </row>
    <row r="661" spans="15:16" ht="12.75" customHeight="1" x14ac:dyDescent="0.2">
      <c r="O661" s="153"/>
      <c r="P661" s="283"/>
    </row>
    <row r="662" spans="15:16" ht="12.75" customHeight="1" x14ac:dyDescent="0.2">
      <c r="O662" s="153"/>
      <c r="P662" s="283"/>
    </row>
    <row r="663" spans="15:16" ht="12.75" customHeight="1" x14ac:dyDescent="0.2">
      <c r="O663" s="153"/>
      <c r="P663" s="283"/>
    </row>
    <row r="664" spans="15:16" ht="12.75" customHeight="1" x14ac:dyDescent="0.2">
      <c r="O664" s="153"/>
      <c r="P664" s="283"/>
    </row>
    <row r="665" spans="15:16" ht="12.75" customHeight="1" x14ac:dyDescent="0.2">
      <c r="O665" s="153"/>
      <c r="P665" s="283"/>
    </row>
    <row r="666" spans="15:16" ht="12.75" customHeight="1" x14ac:dyDescent="0.2">
      <c r="O666" s="153"/>
      <c r="P666" s="283"/>
    </row>
    <row r="667" spans="15:16" ht="12.75" customHeight="1" x14ac:dyDescent="0.2">
      <c r="O667" s="153"/>
      <c r="P667" s="283"/>
    </row>
    <row r="668" spans="15:16" ht="12.75" customHeight="1" x14ac:dyDescent="0.2">
      <c r="O668" s="153"/>
      <c r="P668" s="283"/>
    </row>
    <row r="669" spans="15:16" ht="12.75" customHeight="1" x14ac:dyDescent="0.2">
      <c r="O669" s="153"/>
      <c r="P669" s="283"/>
    </row>
    <row r="670" spans="15:16" ht="12.75" customHeight="1" x14ac:dyDescent="0.2">
      <c r="O670" s="153"/>
      <c r="P670" s="283"/>
    </row>
    <row r="671" spans="15:16" ht="12.75" customHeight="1" x14ac:dyDescent="0.2">
      <c r="O671" s="153"/>
      <c r="P671" s="283"/>
    </row>
    <row r="672" spans="15:16" ht="12.75" customHeight="1" x14ac:dyDescent="0.2">
      <c r="O672" s="153"/>
      <c r="P672" s="283"/>
    </row>
    <row r="673" spans="15:16" ht="12.75" customHeight="1" x14ac:dyDescent="0.2">
      <c r="O673" s="153"/>
      <c r="P673" s="283"/>
    </row>
    <row r="674" spans="15:16" ht="12.75" customHeight="1" x14ac:dyDescent="0.2">
      <c r="O674" s="153"/>
      <c r="P674" s="283"/>
    </row>
    <row r="675" spans="15:16" ht="12.75" customHeight="1" x14ac:dyDescent="0.2">
      <c r="O675" s="153"/>
      <c r="P675" s="283"/>
    </row>
    <row r="676" spans="15:16" ht="12.75" customHeight="1" x14ac:dyDescent="0.2">
      <c r="O676" s="153"/>
      <c r="P676" s="283"/>
    </row>
    <row r="677" spans="15:16" ht="12.75" customHeight="1" x14ac:dyDescent="0.2">
      <c r="O677" s="153"/>
      <c r="P677" s="283"/>
    </row>
    <row r="678" spans="15:16" ht="12.75" customHeight="1" x14ac:dyDescent="0.2">
      <c r="O678" s="153"/>
      <c r="P678" s="283"/>
    </row>
    <row r="679" spans="15:16" ht="12.75" customHeight="1" x14ac:dyDescent="0.2">
      <c r="O679" s="153"/>
      <c r="P679" s="283"/>
    </row>
    <row r="680" spans="15:16" ht="12.75" customHeight="1" x14ac:dyDescent="0.2">
      <c r="O680" s="153"/>
      <c r="P680" s="283"/>
    </row>
    <row r="681" spans="15:16" ht="12.75" customHeight="1" x14ac:dyDescent="0.2">
      <c r="O681" s="153"/>
      <c r="P681" s="283"/>
    </row>
    <row r="682" spans="15:16" ht="12.75" customHeight="1" x14ac:dyDescent="0.2">
      <c r="O682" s="153"/>
      <c r="P682" s="283"/>
    </row>
    <row r="683" spans="15:16" ht="12.75" customHeight="1" x14ac:dyDescent="0.2">
      <c r="O683" s="153"/>
      <c r="P683" s="283"/>
    </row>
    <row r="684" spans="15:16" ht="12.75" customHeight="1" x14ac:dyDescent="0.2">
      <c r="O684" s="153"/>
      <c r="P684" s="283"/>
    </row>
    <row r="685" spans="15:16" ht="12.75" customHeight="1" x14ac:dyDescent="0.2">
      <c r="O685" s="153"/>
      <c r="P685" s="283"/>
    </row>
    <row r="686" spans="15:16" ht="12.75" customHeight="1" x14ac:dyDescent="0.2">
      <c r="O686" s="153"/>
      <c r="P686" s="283"/>
    </row>
    <row r="687" spans="15:16" ht="12.75" customHeight="1" x14ac:dyDescent="0.2">
      <c r="O687" s="153"/>
      <c r="P687" s="283"/>
    </row>
    <row r="688" spans="15:16" ht="12.75" customHeight="1" x14ac:dyDescent="0.2">
      <c r="O688" s="153"/>
      <c r="P688" s="283"/>
    </row>
    <row r="689" spans="15:16" ht="12.75" customHeight="1" x14ac:dyDescent="0.2">
      <c r="O689" s="153"/>
      <c r="P689" s="283"/>
    </row>
    <row r="690" spans="15:16" ht="12.75" customHeight="1" x14ac:dyDescent="0.2">
      <c r="O690" s="153"/>
      <c r="P690" s="283"/>
    </row>
    <row r="691" spans="15:16" ht="12.75" customHeight="1" x14ac:dyDescent="0.2">
      <c r="O691" s="153"/>
      <c r="P691" s="283"/>
    </row>
    <row r="692" spans="15:16" ht="12.75" customHeight="1" x14ac:dyDescent="0.2">
      <c r="O692" s="153"/>
      <c r="P692" s="283"/>
    </row>
    <row r="693" spans="15:16" ht="12.75" customHeight="1" x14ac:dyDescent="0.2">
      <c r="O693" s="153"/>
      <c r="P693" s="283"/>
    </row>
    <row r="694" spans="15:16" ht="12.75" customHeight="1" x14ac:dyDescent="0.2">
      <c r="O694" s="153"/>
      <c r="P694" s="283"/>
    </row>
    <row r="695" spans="15:16" ht="12.75" customHeight="1" x14ac:dyDescent="0.2">
      <c r="O695" s="153"/>
      <c r="P695" s="283"/>
    </row>
    <row r="696" spans="15:16" ht="12.75" customHeight="1" x14ac:dyDescent="0.2">
      <c r="O696" s="153"/>
      <c r="P696" s="283"/>
    </row>
    <row r="697" spans="15:16" ht="12.75" customHeight="1" x14ac:dyDescent="0.2">
      <c r="O697" s="153"/>
      <c r="P697" s="283"/>
    </row>
    <row r="698" spans="15:16" ht="12.75" customHeight="1" x14ac:dyDescent="0.2">
      <c r="O698" s="153"/>
      <c r="P698" s="283"/>
    </row>
    <row r="699" spans="15:16" ht="12.75" customHeight="1" x14ac:dyDescent="0.2">
      <c r="O699" s="153"/>
      <c r="P699" s="283"/>
    </row>
    <row r="700" spans="15:16" ht="12.75" customHeight="1" x14ac:dyDescent="0.2">
      <c r="O700" s="153"/>
      <c r="P700" s="283"/>
    </row>
    <row r="701" spans="15:16" ht="12.75" customHeight="1" x14ac:dyDescent="0.2">
      <c r="O701" s="153"/>
      <c r="P701" s="283"/>
    </row>
    <row r="702" spans="15:16" ht="12.75" customHeight="1" x14ac:dyDescent="0.2">
      <c r="O702" s="153"/>
      <c r="P702" s="283"/>
    </row>
    <row r="703" spans="15:16" ht="12.75" customHeight="1" x14ac:dyDescent="0.2">
      <c r="O703" s="153"/>
      <c r="P703" s="283"/>
    </row>
    <row r="704" spans="15:16" ht="12.75" customHeight="1" x14ac:dyDescent="0.2">
      <c r="O704" s="153"/>
      <c r="P704" s="283"/>
    </row>
    <row r="705" spans="15:16" ht="12.75" customHeight="1" x14ac:dyDescent="0.2">
      <c r="O705" s="153"/>
      <c r="P705" s="283"/>
    </row>
    <row r="706" spans="15:16" ht="12.75" customHeight="1" x14ac:dyDescent="0.2">
      <c r="O706" s="153"/>
      <c r="P706" s="283"/>
    </row>
    <row r="707" spans="15:16" ht="12.75" customHeight="1" x14ac:dyDescent="0.2">
      <c r="O707" s="153"/>
      <c r="P707" s="283"/>
    </row>
    <row r="708" spans="15:16" ht="12.75" customHeight="1" x14ac:dyDescent="0.2">
      <c r="O708" s="153"/>
      <c r="P708" s="283"/>
    </row>
    <row r="709" spans="15:16" ht="12.75" customHeight="1" x14ac:dyDescent="0.2">
      <c r="O709" s="153"/>
      <c r="P709" s="283"/>
    </row>
    <row r="710" spans="15:16" ht="12.75" customHeight="1" x14ac:dyDescent="0.2">
      <c r="O710" s="153"/>
      <c r="P710" s="283"/>
    </row>
    <row r="711" spans="15:16" ht="12.75" customHeight="1" x14ac:dyDescent="0.2">
      <c r="O711" s="153"/>
      <c r="P711" s="283"/>
    </row>
    <row r="712" spans="15:16" ht="12.75" customHeight="1" x14ac:dyDescent="0.2">
      <c r="O712" s="153"/>
      <c r="P712" s="283"/>
    </row>
    <row r="713" spans="15:16" ht="12.75" customHeight="1" x14ac:dyDescent="0.2">
      <c r="O713" s="153"/>
      <c r="P713" s="283"/>
    </row>
    <row r="714" spans="15:16" ht="12.75" customHeight="1" x14ac:dyDescent="0.2">
      <c r="O714" s="153"/>
      <c r="P714" s="283"/>
    </row>
    <row r="715" spans="15:16" ht="12.75" customHeight="1" x14ac:dyDescent="0.2">
      <c r="O715" s="153"/>
      <c r="P715" s="283"/>
    </row>
    <row r="716" spans="15:16" ht="12.75" customHeight="1" x14ac:dyDescent="0.2">
      <c r="O716" s="153"/>
      <c r="P716" s="283"/>
    </row>
    <row r="717" spans="15:16" ht="12.75" customHeight="1" x14ac:dyDescent="0.2">
      <c r="O717" s="153"/>
      <c r="P717" s="283"/>
    </row>
    <row r="718" spans="15:16" ht="12.75" customHeight="1" x14ac:dyDescent="0.2">
      <c r="O718" s="153"/>
      <c r="P718" s="283"/>
    </row>
    <row r="719" spans="15:16" ht="12.75" customHeight="1" x14ac:dyDescent="0.2">
      <c r="O719" s="153"/>
      <c r="P719" s="283"/>
    </row>
    <row r="720" spans="15:16" ht="12.75" customHeight="1" x14ac:dyDescent="0.2">
      <c r="O720" s="153"/>
      <c r="P720" s="283"/>
    </row>
    <row r="721" spans="15:16" ht="12.75" customHeight="1" x14ac:dyDescent="0.2">
      <c r="O721" s="153"/>
      <c r="P721" s="283"/>
    </row>
    <row r="722" spans="15:16" ht="12.75" customHeight="1" x14ac:dyDescent="0.2">
      <c r="O722" s="153"/>
      <c r="P722" s="283"/>
    </row>
    <row r="723" spans="15:16" ht="12.75" customHeight="1" x14ac:dyDescent="0.2">
      <c r="O723" s="153"/>
      <c r="P723" s="283"/>
    </row>
    <row r="724" spans="15:16" ht="12.75" customHeight="1" x14ac:dyDescent="0.2">
      <c r="O724" s="153"/>
      <c r="P724" s="283"/>
    </row>
    <row r="725" spans="15:16" ht="12.75" customHeight="1" x14ac:dyDescent="0.2">
      <c r="O725" s="153"/>
      <c r="P725" s="283"/>
    </row>
    <row r="726" spans="15:16" ht="12.75" customHeight="1" x14ac:dyDescent="0.2">
      <c r="O726" s="153"/>
      <c r="P726" s="283"/>
    </row>
    <row r="727" spans="15:16" ht="12.75" customHeight="1" x14ac:dyDescent="0.2">
      <c r="O727" s="153"/>
      <c r="P727" s="283"/>
    </row>
    <row r="728" spans="15:16" ht="12.75" customHeight="1" x14ac:dyDescent="0.2">
      <c r="O728" s="153"/>
      <c r="P728" s="283"/>
    </row>
    <row r="729" spans="15:16" ht="12.75" customHeight="1" x14ac:dyDescent="0.2">
      <c r="O729" s="153"/>
      <c r="P729" s="283"/>
    </row>
    <row r="730" spans="15:16" ht="12.75" customHeight="1" x14ac:dyDescent="0.2">
      <c r="O730" s="153"/>
      <c r="P730" s="283"/>
    </row>
    <row r="731" spans="15:16" ht="12.75" customHeight="1" x14ac:dyDescent="0.2">
      <c r="O731" s="153"/>
      <c r="P731" s="283"/>
    </row>
    <row r="732" spans="15:16" ht="12.75" customHeight="1" x14ac:dyDescent="0.2">
      <c r="O732" s="153"/>
      <c r="P732" s="283"/>
    </row>
    <row r="733" spans="15:16" ht="12.75" customHeight="1" x14ac:dyDescent="0.2">
      <c r="O733" s="153"/>
      <c r="P733" s="283"/>
    </row>
    <row r="734" spans="15:16" ht="12.75" customHeight="1" x14ac:dyDescent="0.2">
      <c r="O734" s="153"/>
      <c r="P734" s="283"/>
    </row>
    <row r="735" spans="15:16" ht="12.75" customHeight="1" x14ac:dyDescent="0.2">
      <c r="O735" s="153"/>
      <c r="P735" s="283"/>
    </row>
    <row r="736" spans="15:16" ht="12.75" customHeight="1" x14ac:dyDescent="0.2">
      <c r="O736" s="153"/>
      <c r="P736" s="283"/>
    </row>
    <row r="737" spans="15:16" ht="12.75" customHeight="1" x14ac:dyDescent="0.2">
      <c r="O737" s="153"/>
      <c r="P737" s="283"/>
    </row>
    <row r="738" spans="15:16" ht="12.75" customHeight="1" x14ac:dyDescent="0.2">
      <c r="O738" s="153"/>
      <c r="P738" s="283"/>
    </row>
    <row r="739" spans="15:16" ht="12.75" customHeight="1" x14ac:dyDescent="0.2">
      <c r="O739" s="153"/>
      <c r="P739" s="283"/>
    </row>
    <row r="740" spans="15:16" ht="12.75" customHeight="1" x14ac:dyDescent="0.2">
      <c r="O740" s="153"/>
      <c r="P740" s="283"/>
    </row>
    <row r="741" spans="15:16" ht="12.75" customHeight="1" x14ac:dyDescent="0.2">
      <c r="O741" s="153"/>
      <c r="P741" s="283"/>
    </row>
    <row r="742" spans="15:16" ht="12.75" customHeight="1" x14ac:dyDescent="0.2">
      <c r="O742" s="153"/>
      <c r="P742" s="283"/>
    </row>
    <row r="743" spans="15:16" ht="12.75" customHeight="1" x14ac:dyDescent="0.2">
      <c r="O743" s="153"/>
      <c r="P743" s="283"/>
    </row>
    <row r="744" spans="15:16" ht="12.75" customHeight="1" x14ac:dyDescent="0.2">
      <c r="O744" s="153"/>
      <c r="P744" s="283"/>
    </row>
    <row r="745" spans="15:16" ht="12.75" customHeight="1" x14ac:dyDescent="0.2">
      <c r="O745" s="153"/>
      <c r="P745" s="283"/>
    </row>
    <row r="746" spans="15:16" ht="12.75" customHeight="1" x14ac:dyDescent="0.2">
      <c r="O746" s="153"/>
      <c r="P746" s="283"/>
    </row>
    <row r="747" spans="15:16" ht="12.75" customHeight="1" x14ac:dyDescent="0.2">
      <c r="O747" s="153"/>
      <c r="P747" s="283"/>
    </row>
    <row r="748" spans="15:16" ht="12.75" customHeight="1" x14ac:dyDescent="0.2">
      <c r="O748" s="153"/>
      <c r="P748" s="283"/>
    </row>
    <row r="749" spans="15:16" ht="12.75" customHeight="1" x14ac:dyDescent="0.2">
      <c r="O749" s="153"/>
      <c r="P749" s="283"/>
    </row>
    <row r="750" spans="15:16" ht="12.75" customHeight="1" x14ac:dyDescent="0.2">
      <c r="O750" s="153"/>
      <c r="P750" s="283"/>
    </row>
    <row r="751" spans="15:16" ht="12.75" customHeight="1" x14ac:dyDescent="0.2">
      <c r="O751" s="153"/>
      <c r="P751" s="283"/>
    </row>
    <row r="752" spans="15:16" ht="12.75" customHeight="1" x14ac:dyDescent="0.2">
      <c r="O752" s="153"/>
      <c r="P752" s="283"/>
    </row>
    <row r="753" spans="15:16" ht="12.75" customHeight="1" x14ac:dyDescent="0.2">
      <c r="O753" s="153"/>
      <c r="P753" s="283"/>
    </row>
    <row r="754" spans="15:16" ht="12.75" customHeight="1" x14ac:dyDescent="0.2">
      <c r="O754" s="153"/>
      <c r="P754" s="283"/>
    </row>
    <row r="755" spans="15:16" ht="12.75" customHeight="1" x14ac:dyDescent="0.2">
      <c r="O755" s="153"/>
      <c r="P755" s="283"/>
    </row>
    <row r="756" spans="15:16" ht="12.75" customHeight="1" x14ac:dyDescent="0.2">
      <c r="O756" s="153"/>
      <c r="P756" s="283"/>
    </row>
    <row r="757" spans="15:16" ht="12.75" customHeight="1" x14ac:dyDescent="0.2">
      <c r="O757" s="153"/>
      <c r="P757" s="283"/>
    </row>
    <row r="758" spans="15:16" ht="12.75" customHeight="1" x14ac:dyDescent="0.2">
      <c r="O758" s="153"/>
      <c r="P758" s="283"/>
    </row>
    <row r="759" spans="15:16" ht="12.75" customHeight="1" x14ac:dyDescent="0.2">
      <c r="O759" s="153"/>
      <c r="P759" s="283"/>
    </row>
    <row r="760" spans="15:16" ht="12.75" customHeight="1" x14ac:dyDescent="0.2">
      <c r="O760" s="153"/>
      <c r="P760" s="283"/>
    </row>
    <row r="761" spans="15:16" ht="12.75" customHeight="1" x14ac:dyDescent="0.2">
      <c r="O761" s="153"/>
      <c r="P761" s="283"/>
    </row>
    <row r="762" spans="15:16" ht="12.75" customHeight="1" x14ac:dyDescent="0.2">
      <c r="O762" s="153"/>
      <c r="P762" s="283"/>
    </row>
    <row r="763" spans="15:16" ht="12.75" customHeight="1" x14ac:dyDescent="0.2">
      <c r="O763" s="153"/>
      <c r="P763" s="283"/>
    </row>
    <row r="764" spans="15:16" ht="12.75" customHeight="1" x14ac:dyDescent="0.2">
      <c r="O764" s="153"/>
      <c r="P764" s="283"/>
    </row>
    <row r="765" spans="15:16" ht="12.75" customHeight="1" x14ac:dyDescent="0.2">
      <c r="O765" s="153"/>
      <c r="P765" s="283"/>
    </row>
    <row r="766" spans="15:16" ht="12.75" customHeight="1" x14ac:dyDescent="0.2">
      <c r="O766" s="153"/>
      <c r="P766" s="283"/>
    </row>
    <row r="767" spans="15:16" ht="12.75" customHeight="1" x14ac:dyDescent="0.2">
      <c r="O767" s="153"/>
      <c r="P767" s="283"/>
    </row>
    <row r="768" spans="15:16" ht="12.75" customHeight="1" x14ac:dyDescent="0.2">
      <c r="O768" s="153"/>
      <c r="P768" s="283"/>
    </row>
    <row r="769" spans="15:16" ht="12.75" customHeight="1" x14ac:dyDescent="0.2">
      <c r="O769" s="153"/>
      <c r="P769" s="283"/>
    </row>
    <row r="770" spans="15:16" ht="12.75" customHeight="1" x14ac:dyDescent="0.2">
      <c r="O770" s="153"/>
      <c r="P770" s="283"/>
    </row>
    <row r="771" spans="15:16" ht="12.75" customHeight="1" x14ac:dyDescent="0.2">
      <c r="O771" s="153"/>
      <c r="P771" s="283"/>
    </row>
    <row r="772" spans="15:16" ht="12.75" customHeight="1" x14ac:dyDescent="0.2">
      <c r="O772" s="153"/>
      <c r="P772" s="283"/>
    </row>
    <row r="773" spans="15:16" ht="12.75" customHeight="1" x14ac:dyDescent="0.2">
      <c r="O773" s="153"/>
      <c r="P773" s="283"/>
    </row>
    <row r="774" spans="15:16" ht="12.75" customHeight="1" x14ac:dyDescent="0.2">
      <c r="O774" s="153"/>
      <c r="P774" s="283"/>
    </row>
    <row r="775" spans="15:16" ht="12.75" customHeight="1" x14ac:dyDescent="0.2">
      <c r="O775" s="153"/>
      <c r="P775" s="283"/>
    </row>
    <row r="776" spans="15:16" ht="12.75" customHeight="1" x14ac:dyDescent="0.2">
      <c r="O776" s="153"/>
      <c r="P776" s="283"/>
    </row>
    <row r="777" spans="15:16" ht="12.75" customHeight="1" x14ac:dyDescent="0.2">
      <c r="O777" s="153"/>
      <c r="P777" s="283"/>
    </row>
    <row r="778" spans="15:16" ht="12.75" customHeight="1" x14ac:dyDescent="0.2">
      <c r="O778" s="153"/>
      <c r="P778" s="283"/>
    </row>
    <row r="779" spans="15:16" ht="12.75" customHeight="1" x14ac:dyDescent="0.2">
      <c r="O779" s="153"/>
      <c r="P779" s="283"/>
    </row>
    <row r="780" spans="15:16" ht="12.75" customHeight="1" x14ac:dyDescent="0.2">
      <c r="O780" s="153"/>
      <c r="P780" s="283"/>
    </row>
    <row r="781" spans="15:16" ht="12.75" customHeight="1" x14ac:dyDescent="0.2">
      <c r="O781" s="153"/>
      <c r="P781" s="283"/>
    </row>
    <row r="782" spans="15:16" ht="12.75" customHeight="1" x14ac:dyDescent="0.2">
      <c r="O782" s="153"/>
      <c r="P782" s="283"/>
    </row>
    <row r="783" spans="15:16" ht="12.75" customHeight="1" x14ac:dyDescent="0.2">
      <c r="O783" s="153"/>
      <c r="P783" s="283"/>
    </row>
    <row r="784" spans="15:16" ht="12.75" customHeight="1" x14ac:dyDescent="0.2">
      <c r="O784" s="153"/>
      <c r="P784" s="283"/>
    </row>
    <row r="785" spans="15:16" ht="12.75" customHeight="1" x14ac:dyDescent="0.2">
      <c r="O785" s="153"/>
      <c r="P785" s="283"/>
    </row>
    <row r="786" spans="15:16" ht="12.75" customHeight="1" x14ac:dyDescent="0.2">
      <c r="O786" s="153"/>
      <c r="P786" s="283"/>
    </row>
    <row r="787" spans="15:16" ht="12.75" customHeight="1" x14ac:dyDescent="0.2">
      <c r="O787" s="153"/>
      <c r="P787" s="283"/>
    </row>
    <row r="788" spans="15:16" ht="12.75" customHeight="1" x14ac:dyDescent="0.2">
      <c r="O788" s="153"/>
      <c r="P788" s="283"/>
    </row>
    <row r="789" spans="15:16" ht="12.75" customHeight="1" x14ac:dyDescent="0.2">
      <c r="O789" s="153"/>
      <c r="P789" s="283"/>
    </row>
    <row r="790" spans="15:16" ht="12.75" customHeight="1" x14ac:dyDescent="0.2">
      <c r="O790" s="153"/>
      <c r="P790" s="283"/>
    </row>
    <row r="791" spans="15:16" ht="12.75" customHeight="1" x14ac:dyDescent="0.2">
      <c r="O791" s="153"/>
      <c r="P791" s="283"/>
    </row>
    <row r="792" spans="15:16" ht="12.75" customHeight="1" x14ac:dyDescent="0.2">
      <c r="O792" s="153"/>
      <c r="P792" s="283"/>
    </row>
    <row r="793" spans="15:16" ht="12.75" customHeight="1" x14ac:dyDescent="0.2">
      <c r="O793" s="153"/>
      <c r="P793" s="283"/>
    </row>
    <row r="794" spans="15:16" ht="12.75" customHeight="1" x14ac:dyDescent="0.2">
      <c r="O794" s="153"/>
      <c r="P794" s="283"/>
    </row>
    <row r="795" spans="15:16" ht="12.75" customHeight="1" x14ac:dyDescent="0.2">
      <c r="O795" s="153"/>
      <c r="P795" s="283"/>
    </row>
    <row r="796" spans="15:16" ht="12.75" customHeight="1" x14ac:dyDescent="0.2">
      <c r="O796" s="153"/>
      <c r="P796" s="283"/>
    </row>
    <row r="797" spans="15:16" ht="12.75" customHeight="1" x14ac:dyDescent="0.2">
      <c r="O797" s="153"/>
      <c r="P797" s="283"/>
    </row>
    <row r="798" spans="15:16" ht="12.75" customHeight="1" x14ac:dyDescent="0.2">
      <c r="O798" s="153"/>
      <c r="P798" s="283"/>
    </row>
    <row r="799" spans="15:16" ht="12.75" customHeight="1" x14ac:dyDescent="0.2">
      <c r="O799" s="153"/>
      <c r="P799" s="283"/>
    </row>
    <row r="800" spans="15:16" ht="12.75" customHeight="1" x14ac:dyDescent="0.2">
      <c r="O800" s="153"/>
      <c r="P800" s="283"/>
    </row>
    <row r="801" spans="15:16" ht="12.75" customHeight="1" x14ac:dyDescent="0.2">
      <c r="O801" s="153"/>
      <c r="P801" s="283"/>
    </row>
    <row r="802" spans="15:16" ht="12.75" customHeight="1" x14ac:dyDescent="0.2">
      <c r="O802" s="153"/>
      <c r="P802" s="283"/>
    </row>
    <row r="803" spans="15:16" ht="12.75" customHeight="1" x14ac:dyDescent="0.2">
      <c r="O803" s="153"/>
      <c r="P803" s="283"/>
    </row>
    <row r="804" spans="15:16" ht="12.75" customHeight="1" x14ac:dyDescent="0.2">
      <c r="O804" s="153"/>
      <c r="P804" s="283"/>
    </row>
    <row r="805" spans="15:16" ht="12.75" customHeight="1" x14ac:dyDescent="0.2">
      <c r="O805" s="153"/>
      <c r="P805" s="283"/>
    </row>
    <row r="806" spans="15:16" ht="12.75" customHeight="1" x14ac:dyDescent="0.2">
      <c r="O806" s="153"/>
      <c r="P806" s="283"/>
    </row>
    <row r="807" spans="15:16" ht="12.75" customHeight="1" x14ac:dyDescent="0.2">
      <c r="O807" s="153"/>
      <c r="P807" s="283"/>
    </row>
    <row r="808" spans="15:16" ht="12.75" customHeight="1" x14ac:dyDescent="0.2">
      <c r="O808" s="153"/>
      <c r="P808" s="283"/>
    </row>
    <row r="809" spans="15:16" ht="12.75" customHeight="1" x14ac:dyDescent="0.2">
      <c r="O809" s="153"/>
      <c r="P809" s="283"/>
    </row>
    <row r="810" spans="15:16" ht="12.75" customHeight="1" x14ac:dyDescent="0.2">
      <c r="O810" s="153"/>
      <c r="P810" s="283"/>
    </row>
    <row r="811" spans="15:16" ht="12.75" customHeight="1" x14ac:dyDescent="0.2">
      <c r="O811" s="153"/>
      <c r="P811" s="283"/>
    </row>
    <row r="812" spans="15:16" ht="12.75" customHeight="1" x14ac:dyDescent="0.2">
      <c r="O812" s="153"/>
      <c r="P812" s="283"/>
    </row>
    <row r="813" spans="15:16" ht="12.75" customHeight="1" x14ac:dyDescent="0.2">
      <c r="O813" s="153"/>
      <c r="P813" s="283"/>
    </row>
    <row r="814" spans="15:16" ht="12.75" customHeight="1" x14ac:dyDescent="0.2">
      <c r="O814" s="153"/>
      <c r="P814" s="283"/>
    </row>
    <row r="815" spans="15:16" ht="12.75" customHeight="1" x14ac:dyDescent="0.2">
      <c r="O815" s="153"/>
      <c r="P815" s="283"/>
    </row>
    <row r="816" spans="15:16" ht="12.75" customHeight="1" x14ac:dyDescent="0.2">
      <c r="O816" s="153"/>
      <c r="P816" s="283"/>
    </row>
    <row r="817" spans="15:16" ht="12.75" customHeight="1" x14ac:dyDescent="0.2">
      <c r="O817" s="153"/>
      <c r="P817" s="283"/>
    </row>
    <row r="818" spans="15:16" ht="12.75" customHeight="1" x14ac:dyDescent="0.2">
      <c r="O818" s="153"/>
      <c r="P818" s="283"/>
    </row>
    <row r="819" spans="15:16" ht="12.75" customHeight="1" x14ac:dyDescent="0.2">
      <c r="O819" s="153"/>
      <c r="P819" s="283"/>
    </row>
    <row r="820" spans="15:16" ht="12.75" customHeight="1" x14ac:dyDescent="0.2">
      <c r="O820" s="153"/>
      <c r="P820" s="283"/>
    </row>
    <row r="821" spans="15:16" ht="12.75" customHeight="1" x14ac:dyDescent="0.2">
      <c r="O821" s="153"/>
      <c r="P821" s="283"/>
    </row>
    <row r="822" spans="15:16" ht="12.75" customHeight="1" x14ac:dyDescent="0.2">
      <c r="O822" s="153"/>
      <c r="P822" s="283"/>
    </row>
    <row r="823" spans="15:16" ht="12.75" customHeight="1" x14ac:dyDescent="0.2">
      <c r="O823" s="153"/>
      <c r="P823" s="283"/>
    </row>
    <row r="824" spans="15:16" ht="12.75" customHeight="1" x14ac:dyDescent="0.2">
      <c r="O824" s="153"/>
      <c r="P824" s="283"/>
    </row>
    <row r="825" spans="15:16" ht="12.75" customHeight="1" x14ac:dyDescent="0.2">
      <c r="O825" s="153"/>
      <c r="P825" s="283"/>
    </row>
    <row r="826" spans="15:16" ht="12.75" customHeight="1" x14ac:dyDescent="0.2">
      <c r="O826" s="153"/>
      <c r="P826" s="283"/>
    </row>
    <row r="827" spans="15:16" ht="12.75" customHeight="1" x14ac:dyDescent="0.2">
      <c r="O827" s="153"/>
      <c r="P827" s="283"/>
    </row>
    <row r="828" spans="15:16" ht="12.75" customHeight="1" x14ac:dyDescent="0.2">
      <c r="O828" s="153"/>
      <c r="P828" s="283"/>
    </row>
    <row r="829" spans="15:16" ht="12.75" customHeight="1" x14ac:dyDescent="0.2">
      <c r="O829" s="153"/>
      <c r="P829" s="283"/>
    </row>
    <row r="830" spans="15:16" ht="12.75" customHeight="1" x14ac:dyDescent="0.2">
      <c r="O830" s="153"/>
      <c r="P830" s="283"/>
    </row>
    <row r="831" spans="15:16" ht="12.75" customHeight="1" x14ac:dyDescent="0.2">
      <c r="O831" s="153"/>
      <c r="P831" s="283"/>
    </row>
    <row r="832" spans="15:16" ht="12.75" customHeight="1" x14ac:dyDescent="0.2">
      <c r="O832" s="153"/>
      <c r="P832" s="283"/>
    </row>
    <row r="833" spans="15:16" ht="12.75" customHeight="1" x14ac:dyDescent="0.2">
      <c r="O833" s="153"/>
      <c r="P833" s="283"/>
    </row>
    <row r="834" spans="15:16" ht="12.75" customHeight="1" x14ac:dyDescent="0.2">
      <c r="O834" s="153"/>
      <c r="P834" s="283"/>
    </row>
    <row r="835" spans="15:16" ht="12.75" customHeight="1" x14ac:dyDescent="0.2">
      <c r="O835" s="153"/>
      <c r="P835" s="283"/>
    </row>
    <row r="836" spans="15:16" ht="12.75" customHeight="1" x14ac:dyDescent="0.2">
      <c r="O836" s="153"/>
      <c r="P836" s="283"/>
    </row>
    <row r="837" spans="15:16" ht="12.75" customHeight="1" x14ac:dyDescent="0.2">
      <c r="O837" s="153"/>
      <c r="P837" s="283"/>
    </row>
    <row r="838" spans="15:16" ht="12.75" customHeight="1" x14ac:dyDescent="0.2">
      <c r="O838" s="153"/>
      <c r="P838" s="283"/>
    </row>
    <row r="839" spans="15:16" ht="12.75" customHeight="1" x14ac:dyDescent="0.2">
      <c r="O839" s="153"/>
      <c r="P839" s="283"/>
    </row>
    <row r="840" spans="15:16" ht="12.75" customHeight="1" x14ac:dyDescent="0.2">
      <c r="O840" s="153"/>
      <c r="P840" s="283"/>
    </row>
    <row r="841" spans="15:16" ht="12.75" customHeight="1" x14ac:dyDescent="0.2">
      <c r="O841" s="153"/>
      <c r="P841" s="283"/>
    </row>
    <row r="842" spans="15:16" ht="12.75" customHeight="1" x14ac:dyDescent="0.2">
      <c r="O842" s="153"/>
      <c r="P842" s="283"/>
    </row>
    <row r="843" spans="15:16" ht="12.75" customHeight="1" x14ac:dyDescent="0.2">
      <c r="O843" s="153"/>
      <c r="P843" s="283"/>
    </row>
    <row r="844" spans="15:16" ht="12.75" customHeight="1" x14ac:dyDescent="0.2">
      <c r="O844" s="153"/>
      <c r="P844" s="283"/>
    </row>
    <row r="845" spans="15:16" ht="12.75" customHeight="1" x14ac:dyDescent="0.2">
      <c r="O845" s="153"/>
      <c r="P845" s="283"/>
    </row>
    <row r="846" spans="15:16" ht="12.75" customHeight="1" x14ac:dyDescent="0.2">
      <c r="O846" s="153"/>
      <c r="P846" s="283"/>
    </row>
    <row r="847" spans="15:16" ht="12.75" customHeight="1" x14ac:dyDescent="0.2">
      <c r="O847" s="153"/>
      <c r="P847" s="283"/>
    </row>
    <row r="848" spans="15:16" ht="12.75" customHeight="1" x14ac:dyDescent="0.2">
      <c r="O848" s="153"/>
      <c r="P848" s="283"/>
    </row>
    <row r="849" spans="15:16" ht="12.75" customHeight="1" x14ac:dyDescent="0.2">
      <c r="O849" s="153"/>
      <c r="P849" s="283"/>
    </row>
    <row r="850" spans="15:16" ht="12.75" customHeight="1" x14ac:dyDescent="0.2">
      <c r="O850" s="153"/>
      <c r="P850" s="283"/>
    </row>
    <row r="851" spans="15:16" ht="12.75" customHeight="1" x14ac:dyDescent="0.2">
      <c r="O851" s="153"/>
      <c r="P851" s="283"/>
    </row>
    <row r="852" spans="15:16" ht="12.75" customHeight="1" x14ac:dyDescent="0.2">
      <c r="O852" s="153"/>
      <c r="P852" s="283"/>
    </row>
    <row r="853" spans="15:16" ht="12.75" customHeight="1" x14ac:dyDescent="0.2">
      <c r="O853" s="153"/>
      <c r="P853" s="283"/>
    </row>
    <row r="854" spans="15:16" ht="12.75" customHeight="1" x14ac:dyDescent="0.2">
      <c r="O854" s="153"/>
      <c r="P854" s="283"/>
    </row>
    <row r="855" spans="15:16" ht="12.75" customHeight="1" x14ac:dyDescent="0.2">
      <c r="O855" s="153"/>
      <c r="P855" s="283"/>
    </row>
    <row r="856" spans="15:16" ht="12.75" customHeight="1" x14ac:dyDescent="0.2">
      <c r="O856" s="153"/>
      <c r="P856" s="283"/>
    </row>
    <row r="857" spans="15:16" ht="12.75" customHeight="1" x14ac:dyDescent="0.2">
      <c r="O857" s="153"/>
      <c r="P857" s="283"/>
    </row>
    <row r="858" spans="15:16" ht="12.75" customHeight="1" x14ac:dyDescent="0.2">
      <c r="O858" s="153"/>
      <c r="P858" s="283"/>
    </row>
    <row r="859" spans="15:16" ht="12.75" customHeight="1" x14ac:dyDescent="0.2">
      <c r="O859" s="153"/>
      <c r="P859" s="283"/>
    </row>
    <row r="860" spans="15:16" ht="12.75" customHeight="1" x14ac:dyDescent="0.2">
      <c r="O860" s="153"/>
      <c r="P860" s="283"/>
    </row>
    <row r="861" spans="15:16" ht="12.75" customHeight="1" x14ac:dyDescent="0.2">
      <c r="O861" s="153"/>
      <c r="P861" s="283"/>
    </row>
    <row r="862" spans="15:16" ht="12.75" customHeight="1" x14ac:dyDescent="0.2">
      <c r="O862" s="153"/>
      <c r="P862" s="283"/>
    </row>
    <row r="863" spans="15:16" ht="12.75" customHeight="1" x14ac:dyDescent="0.2">
      <c r="O863" s="153"/>
      <c r="P863" s="283"/>
    </row>
    <row r="864" spans="15:16" ht="12.75" customHeight="1" x14ac:dyDescent="0.2">
      <c r="O864" s="153"/>
      <c r="P864" s="283"/>
    </row>
    <row r="865" spans="15:16" ht="12.75" customHeight="1" x14ac:dyDescent="0.2">
      <c r="O865" s="153"/>
      <c r="P865" s="283"/>
    </row>
    <row r="866" spans="15:16" ht="12.75" customHeight="1" x14ac:dyDescent="0.2">
      <c r="O866" s="153"/>
      <c r="P866" s="283"/>
    </row>
    <row r="867" spans="15:16" ht="12.75" customHeight="1" x14ac:dyDescent="0.2">
      <c r="O867" s="153"/>
      <c r="P867" s="283"/>
    </row>
    <row r="868" spans="15:16" ht="12.75" customHeight="1" x14ac:dyDescent="0.2">
      <c r="O868" s="153"/>
      <c r="P868" s="283"/>
    </row>
    <row r="869" spans="15:16" ht="12.75" customHeight="1" x14ac:dyDescent="0.2">
      <c r="O869" s="153"/>
      <c r="P869" s="283"/>
    </row>
    <row r="870" spans="15:16" ht="12.75" customHeight="1" x14ac:dyDescent="0.2">
      <c r="O870" s="153"/>
      <c r="P870" s="283"/>
    </row>
    <row r="871" spans="15:16" ht="12.75" customHeight="1" x14ac:dyDescent="0.2">
      <c r="O871" s="153"/>
      <c r="P871" s="283"/>
    </row>
    <row r="872" spans="15:16" ht="12.75" customHeight="1" x14ac:dyDescent="0.2">
      <c r="O872" s="153"/>
      <c r="P872" s="283"/>
    </row>
    <row r="873" spans="15:16" ht="12.75" customHeight="1" x14ac:dyDescent="0.2">
      <c r="O873" s="153"/>
      <c r="P873" s="283"/>
    </row>
    <row r="874" spans="15:16" ht="12.75" customHeight="1" x14ac:dyDescent="0.2">
      <c r="O874" s="153"/>
      <c r="P874" s="283"/>
    </row>
    <row r="875" spans="15:16" ht="12.75" customHeight="1" x14ac:dyDescent="0.2">
      <c r="O875" s="153"/>
      <c r="P875" s="283"/>
    </row>
    <row r="876" spans="15:16" ht="12.75" customHeight="1" x14ac:dyDescent="0.2">
      <c r="O876" s="153"/>
      <c r="P876" s="283"/>
    </row>
    <row r="877" spans="15:16" ht="12.75" customHeight="1" x14ac:dyDescent="0.2">
      <c r="O877" s="153"/>
      <c r="P877" s="283"/>
    </row>
    <row r="878" spans="15:16" ht="12.75" customHeight="1" x14ac:dyDescent="0.2">
      <c r="O878" s="153"/>
      <c r="P878" s="283"/>
    </row>
    <row r="879" spans="15:16" ht="12.75" customHeight="1" x14ac:dyDescent="0.2">
      <c r="O879" s="153"/>
      <c r="P879" s="283"/>
    </row>
    <row r="880" spans="15:16" ht="12.75" customHeight="1" x14ac:dyDescent="0.2">
      <c r="O880" s="153"/>
      <c r="P880" s="283"/>
    </row>
    <row r="881" spans="15:16" ht="12.75" customHeight="1" x14ac:dyDescent="0.2">
      <c r="O881" s="153"/>
      <c r="P881" s="283"/>
    </row>
    <row r="882" spans="15:16" ht="12.75" customHeight="1" x14ac:dyDescent="0.2">
      <c r="O882" s="153"/>
      <c r="P882" s="283"/>
    </row>
    <row r="883" spans="15:16" ht="12.75" customHeight="1" x14ac:dyDescent="0.2">
      <c r="O883" s="153"/>
      <c r="P883" s="283"/>
    </row>
    <row r="884" spans="15:16" ht="12.75" customHeight="1" x14ac:dyDescent="0.2">
      <c r="O884" s="153"/>
      <c r="P884" s="283"/>
    </row>
    <row r="885" spans="15:16" ht="12.75" customHeight="1" x14ac:dyDescent="0.2">
      <c r="O885" s="153"/>
      <c r="P885" s="283"/>
    </row>
    <row r="886" spans="15:16" ht="12.75" customHeight="1" x14ac:dyDescent="0.2">
      <c r="O886" s="153"/>
      <c r="P886" s="283"/>
    </row>
    <row r="887" spans="15:16" ht="12.75" customHeight="1" x14ac:dyDescent="0.2">
      <c r="O887" s="153"/>
      <c r="P887" s="283"/>
    </row>
    <row r="888" spans="15:16" ht="12.75" customHeight="1" x14ac:dyDescent="0.2">
      <c r="O888" s="153"/>
      <c r="P888" s="283"/>
    </row>
    <row r="889" spans="15:16" ht="12.75" customHeight="1" x14ac:dyDescent="0.2">
      <c r="O889" s="153"/>
      <c r="P889" s="283"/>
    </row>
    <row r="890" spans="15:16" ht="12.75" customHeight="1" x14ac:dyDescent="0.2">
      <c r="O890" s="153"/>
      <c r="P890" s="283"/>
    </row>
    <row r="891" spans="15:16" ht="12.75" customHeight="1" x14ac:dyDescent="0.2">
      <c r="O891" s="153"/>
      <c r="P891" s="283"/>
    </row>
    <row r="892" spans="15:16" ht="12.75" customHeight="1" x14ac:dyDescent="0.2">
      <c r="O892" s="153"/>
      <c r="P892" s="283"/>
    </row>
    <row r="893" spans="15:16" ht="12.75" customHeight="1" x14ac:dyDescent="0.2">
      <c r="O893" s="153"/>
      <c r="P893" s="283"/>
    </row>
    <row r="894" spans="15:16" ht="12.75" customHeight="1" x14ac:dyDescent="0.2">
      <c r="O894" s="153"/>
      <c r="P894" s="283"/>
    </row>
    <row r="895" spans="15:16" ht="12.75" customHeight="1" x14ac:dyDescent="0.2">
      <c r="O895" s="153"/>
      <c r="P895" s="283"/>
    </row>
    <row r="896" spans="15:16" ht="12.75" customHeight="1" x14ac:dyDescent="0.2">
      <c r="O896" s="153"/>
      <c r="P896" s="283"/>
    </row>
    <row r="897" spans="15:16" ht="12.75" customHeight="1" x14ac:dyDescent="0.2">
      <c r="O897" s="153"/>
      <c r="P897" s="283"/>
    </row>
    <row r="898" spans="15:16" ht="12.75" customHeight="1" x14ac:dyDescent="0.2">
      <c r="O898" s="153"/>
      <c r="P898" s="283"/>
    </row>
    <row r="899" spans="15:16" ht="12.75" customHeight="1" x14ac:dyDescent="0.2">
      <c r="O899" s="153"/>
      <c r="P899" s="283"/>
    </row>
    <row r="900" spans="15:16" ht="12.75" customHeight="1" x14ac:dyDescent="0.2">
      <c r="O900" s="153"/>
      <c r="P900" s="283"/>
    </row>
    <row r="901" spans="15:16" ht="12.75" customHeight="1" x14ac:dyDescent="0.2">
      <c r="O901" s="153"/>
      <c r="P901" s="283"/>
    </row>
    <row r="902" spans="15:16" ht="12.75" customHeight="1" x14ac:dyDescent="0.2">
      <c r="O902" s="153"/>
      <c r="P902" s="283"/>
    </row>
    <row r="903" spans="15:16" ht="12.75" customHeight="1" x14ac:dyDescent="0.2">
      <c r="O903" s="153"/>
      <c r="P903" s="283"/>
    </row>
    <row r="904" spans="15:16" ht="12.75" customHeight="1" x14ac:dyDescent="0.2">
      <c r="O904" s="153"/>
      <c r="P904" s="283"/>
    </row>
    <row r="905" spans="15:16" ht="12.75" customHeight="1" x14ac:dyDescent="0.2">
      <c r="O905" s="153"/>
      <c r="P905" s="283"/>
    </row>
    <row r="906" spans="15:16" ht="12.75" customHeight="1" x14ac:dyDescent="0.2">
      <c r="O906" s="153"/>
      <c r="P906" s="283"/>
    </row>
    <row r="907" spans="15:16" ht="12.75" customHeight="1" x14ac:dyDescent="0.2">
      <c r="O907" s="153"/>
      <c r="P907" s="283"/>
    </row>
    <row r="908" spans="15:16" ht="12.75" customHeight="1" x14ac:dyDescent="0.2">
      <c r="O908" s="153"/>
      <c r="P908" s="283"/>
    </row>
    <row r="909" spans="15:16" ht="12.75" customHeight="1" x14ac:dyDescent="0.2">
      <c r="O909" s="153"/>
      <c r="P909" s="283"/>
    </row>
    <row r="910" spans="15:16" ht="12.75" customHeight="1" x14ac:dyDescent="0.2">
      <c r="O910" s="153"/>
      <c r="P910" s="283"/>
    </row>
    <row r="911" spans="15:16" ht="12.75" customHeight="1" x14ac:dyDescent="0.2">
      <c r="O911" s="153"/>
      <c r="P911" s="283"/>
    </row>
    <row r="912" spans="15:16" ht="12.75" customHeight="1" x14ac:dyDescent="0.2">
      <c r="O912" s="153"/>
      <c r="P912" s="283"/>
    </row>
    <row r="913" spans="15:16" ht="12.75" customHeight="1" x14ac:dyDescent="0.2">
      <c r="O913" s="153"/>
      <c r="P913" s="283"/>
    </row>
    <row r="914" spans="15:16" ht="12.75" customHeight="1" x14ac:dyDescent="0.2">
      <c r="O914" s="153"/>
      <c r="P914" s="283"/>
    </row>
    <row r="915" spans="15:16" ht="12.75" customHeight="1" x14ac:dyDescent="0.2">
      <c r="O915" s="153"/>
      <c r="P915" s="283"/>
    </row>
    <row r="916" spans="15:16" ht="12.75" customHeight="1" x14ac:dyDescent="0.2">
      <c r="O916" s="153"/>
      <c r="P916" s="283"/>
    </row>
    <row r="917" spans="15:16" ht="12.75" customHeight="1" x14ac:dyDescent="0.2">
      <c r="O917" s="153"/>
      <c r="P917" s="283"/>
    </row>
    <row r="918" spans="15:16" ht="12.75" customHeight="1" x14ac:dyDescent="0.2">
      <c r="O918" s="153"/>
      <c r="P918" s="283"/>
    </row>
    <row r="919" spans="15:16" ht="12.75" customHeight="1" x14ac:dyDescent="0.2">
      <c r="O919" s="153"/>
      <c r="P919" s="283"/>
    </row>
    <row r="920" spans="15:16" ht="12.75" customHeight="1" x14ac:dyDescent="0.2">
      <c r="O920" s="153"/>
      <c r="P920" s="283"/>
    </row>
    <row r="921" spans="15:16" ht="12.75" customHeight="1" x14ac:dyDescent="0.2">
      <c r="O921" s="153"/>
      <c r="P921" s="283"/>
    </row>
    <row r="922" spans="15:16" ht="12.75" customHeight="1" x14ac:dyDescent="0.2">
      <c r="O922" s="153"/>
      <c r="P922" s="283"/>
    </row>
    <row r="923" spans="15:16" ht="12.75" customHeight="1" x14ac:dyDescent="0.2">
      <c r="O923" s="153"/>
      <c r="P923" s="283"/>
    </row>
    <row r="924" spans="15:16" ht="12.75" customHeight="1" x14ac:dyDescent="0.2">
      <c r="O924" s="153"/>
      <c r="P924" s="283"/>
    </row>
    <row r="925" spans="15:16" ht="12.75" customHeight="1" x14ac:dyDescent="0.2">
      <c r="O925" s="153"/>
      <c r="P925" s="283"/>
    </row>
    <row r="926" spans="15:16" ht="12.75" customHeight="1" x14ac:dyDescent="0.2">
      <c r="O926" s="153"/>
      <c r="P926" s="283"/>
    </row>
    <row r="927" spans="15:16" ht="12.75" customHeight="1" x14ac:dyDescent="0.2">
      <c r="O927" s="153"/>
      <c r="P927" s="283"/>
    </row>
    <row r="928" spans="15:16" ht="12.75" customHeight="1" x14ac:dyDescent="0.2">
      <c r="O928" s="153"/>
      <c r="P928" s="283"/>
    </row>
    <row r="929" spans="15:16" ht="12.75" customHeight="1" x14ac:dyDescent="0.2">
      <c r="O929" s="153"/>
      <c r="P929" s="283"/>
    </row>
    <row r="930" spans="15:16" ht="12.75" customHeight="1" x14ac:dyDescent="0.2">
      <c r="O930" s="153"/>
      <c r="P930" s="283"/>
    </row>
    <row r="931" spans="15:16" ht="12.75" customHeight="1" x14ac:dyDescent="0.2">
      <c r="O931" s="153"/>
      <c r="P931" s="283"/>
    </row>
    <row r="932" spans="15:16" ht="12.75" customHeight="1" x14ac:dyDescent="0.2">
      <c r="O932" s="153"/>
      <c r="P932" s="283"/>
    </row>
    <row r="933" spans="15:16" ht="12.75" customHeight="1" x14ac:dyDescent="0.2">
      <c r="O933" s="153"/>
      <c r="P933" s="283"/>
    </row>
    <row r="934" spans="15:16" ht="12.75" customHeight="1" x14ac:dyDescent="0.2">
      <c r="O934" s="153"/>
      <c r="P934" s="283"/>
    </row>
    <row r="935" spans="15:16" ht="12.75" customHeight="1" x14ac:dyDescent="0.2">
      <c r="O935" s="153"/>
      <c r="P935" s="283"/>
    </row>
    <row r="936" spans="15:16" ht="12.75" customHeight="1" x14ac:dyDescent="0.2">
      <c r="O936" s="153"/>
      <c r="P936" s="283"/>
    </row>
    <row r="937" spans="15:16" ht="12.75" customHeight="1" x14ac:dyDescent="0.2">
      <c r="O937" s="153"/>
      <c r="P937" s="283"/>
    </row>
    <row r="938" spans="15:16" ht="12.75" customHeight="1" x14ac:dyDescent="0.2">
      <c r="O938" s="153"/>
      <c r="P938" s="283"/>
    </row>
    <row r="939" spans="15:16" ht="12.75" customHeight="1" x14ac:dyDescent="0.2">
      <c r="O939" s="153"/>
      <c r="P939" s="283"/>
    </row>
    <row r="940" spans="15:16" ht="12.75" customHeight="1" x14ac:dyDescent="0.2">
      <c r="O940" s="153"/>
      <c r="P940" s="283"/>
    </row>
    <row r="941" spans="15:16" ht="12.75" customHeight="1" x14ac:dyDescent="0.2">
      <c r="O941" s="153"/>
      <c r="P941" s="283"/>
    </row>
    <row r="942" spans="15:16" ht="12.75" customHeight="1" x14ac:dyDescent="0.2">
      <c r="O942" s="153"/>
      <c r="P942" s="283"/>
    </row>
    <row r="943" spans="15:16" ht="12.75" customHeight="1" x14ac:dyDescent="0.2">
      <c r="O943" s="153"/>
      <c r="P943" s="283"/>
    </row>
    <row r="944" spans="15:16" ht="12.75" customHeight="1" x14ac:dyDescent="0.2">
      <c r="O944" s="153"/>
      <c r="P944" s="283"/>
    </row>
    <row r="945" spans="15:16" ht="12.75" customHeight="1" x14ac:dyDescent="0.2">
      <c r="O945" s="153"/>
      <c r="P945" s="283"/>
    </row>
    <row r="946" spans="15:16" ht="12.75" customHeight="1" x14ac:dyDescent="0.2">
      <c r="O946" s="153"/>
      <c r="P946" s="283"/>
    </row>
    <row r="947" spans="15:16" ht="12.75" customHeight="1" x14ac:dyDescent="0.2">
      <c r="O947" s="153"/>
      <c r="P947" s="283"/>
    </row>
    <row r="948" spans="15:16" ht="12.75" customHeight="1" x14ac:dyDescent="0.2">
      <c r="O948" s="153"/>
      <c r="P948" s="283"/>
    </row>
    <row r="949" spans="15:16" ht="12.75" customHeight="1" x14ac:dyDescent="0.2">
      <c r="O949" s="153"/>
      <c r="P949" s="283"/>
    </row>
    <row r="950" spans="15:16" ht="12.75" customHeight="1" x14ac:dyDescent="0.2">
      <c r="O950" s="153"/>
      <c r="P950" s="283"/>
    </row>
    <row r="951" spans="15:16" ht="12.75" customHeight="1" x14ac:dyDescent="0.2">
      <c r="O951" s="153"/>
      <c r="P951" s="283"/>
    </row>
    <row r="952" spans="15:16" ht="12.75" customHeight="1" x14ac:dyDescent="0.2">
      <c r="O952" s="153"/>
      <c r="P952" s="283"/>
    </row>
    <row r="953" spans="15:16" ht="12.75" customHeight="1" x14ac:dyDescent="0.2">
      <c r="O953" s="153"/>
      <c r="P953" s="283"/>
    </row>
    <row r="954" spans="15:16" ht="12.75" customHeight="1" x14ac:dyDescent="0.2">
      <c r="O954" s="153"/>
      <c r="P954" s="283"/>
    </row>
    <row r="955" spans="15:16" ht="12.75" customHeight="1" x14ac:dyDescent="0.2">
      <c r="O955" s="153"/>
      <c r="P955" s="283"/>
    </row>
    <row r="956" spans="15:16" ht="12.75" customHeight="1" x14ac:dyDescent="0.2">
      <c r="O956" s="153"/>
      <c r="P956" s="283"/>
    </row>
    <row r="957" spans="15:16" ht="12.75" customHeight="1" x14ac:dyDescent="0.2">
      <c r="O957" s="153"/>
      <c r="P957" s="283"/>
    </row>
    <row r="958" spans="15:16" ht="12.75" customHeight="1" x14ac:dyDescent="0.2">
      <c r="O958" s="153"/>
      <c r="P958" s="283"/>
    </row>
    <row r="959" spans="15:16" ht="12.75" customHeight="1" x14ac:dyDescent="0.2">
      <c r="O959" s="153"/>
      <c r="P959" s="283"/>
    </row>
    <row r="960" spans="15:16" ht="12.75" customHeight="1" x14ac:dyDescent="0.2">
      <c r="O960" s="153"/>
      <c r="P960" s="283"/>
    </row>
    <row r="961" spans="15:16" ht="12.75" customHeight="1" x14ac:dyDescent="0.2">
      <c r="O961" s="153"/>
      <c r="P961" s="283"/>
    </row>
    <row r="962" spans="15:16" ht="12.75" customHeight="1" x14ac:dyDescent="0.2">
      <c r="O962" s="153"/>
      <c r="P962" s="283"/>
    </row>
    <row r="963" spans="15:16" ht="12.75" customHeight="1" x14ac:dyDescent="0.2">
      <c r="O963" s="153"/>
      <c r="P963" s="283"/>
    </row>
    <row r="964" spans="15:16" ht="12.75" customHeight="1" x14ac:dyDescent="0.2">
      <c r="O964" s="153"/>
      <c r="P964" s="283"/>
    </row>
    <row r="965" spans="15:16" ht="12.75" customHeight="1" x14ac:dyDescent="0.2">
      <c r="O965" s="153"/>
      <c r="P965" s="283"/>
    </row>
    <row r="966" spans="15:16" ht="12.75" customHeight="1" x14ac:dyDescent="0.2">
      <c r="O966" s="153"/>
      <c r="P966" s="283"/>
    </row>
    <row r="967" spans="15:16" ht="12.75" customHeight="1" x14ac:dyDescent="0.2">
      <c r="O967" s="153"/>
      <c r="P967" s="283"/>
    </row>
    <row r="968" spans="15:16" ht="12.75" customHeight="1" x14ac:dyDescent="0.2">
      <c r="O968" s="153"/>
      <c r="P968" s="283"/>
    </row>
    <row r="969" spans="15:16" ht="12.75" customHeight="1" x14ac:dyDescent="0.2">
      <c r="O969" s="153"/>
      <c r="P969" s="283"/>
    </row>
    <row r="970" spans="15:16" ht="12.75" customHeight="1" x14ac:dyDescent="0.2">
      <c r="O970" s="153"/>
      <c r="P970" s="283"/>
    </row>
    <row r="971" spans="15:16" ht="12.75" customHeight="1" x14ac:dyDescent="0.2">
      <c r="O971" s="153"/>
      <c r="P971" s="283"/>
    </row>
    <row r="972" spans="15:16" ht="12.75" customHeight="1" x14ac:dyDescent="0.2">
      <c r="O972" s="153"/>
      <c r="P972" s="283"/>
    </row>
    <row r="973" spans="15:16" ht="12.75" customHeight="1" x14ac:dyDescent="0.2">
      <c r="O973" s="153"/>
      <c r="P973" s="283"/>
    </row>
    <row r="974" spans="15:16" ht="12.75" customHeight="1" x14ac:dyDescent="0.2">
      <c r="O974" s="153"/>
      <c r="P974" s="283"/>
    </row>
    <row r="975" spans="15:16" ht="12.75" customHeight="1" x14ac:dyDescent="0.2">
      <c r="O975" s="153"/>
      <c r="P975" s="283"/>
    </row>
    <row r="976" spans="15:16" ht="12.75" customHeight="1" x14ac:dyDescent="0.2">
      <c r="O976" s="153"/>
      <c r="P976" s="283"/>
    </row>
    <row r="977" spans="15:16" ht="12.75" customHeight="1" x14ac:dyDescent="0.2">
      <c r="O977" s="153"/>
      <c r="P977" s="283"/>
    </row>
    <row r="978" spans="15:16" ht="12.75" customHeight="1" x14ac:dyDescent="0.2">
      <c r="O978" s="153"/>
      <c r="P978" s="283"/>
    </row>
    <row r="979" spans="15:16" ht="12.75" customHeight="1" x14ac:dyDescent="0.2">
      <c r="O979" s="153"/>
      <c r="P979" s="283"/>
    </row>
    <row r="980" spans="15:16" ht="12.75" customHeight="1" x14ac:dyDescent="0.2">
      <c r="O980" s="153"/>
      <c r="P980" s="283"/>
    </row>
    <row r="981" spans="15:16" ht="12.75" customHeight="1" x14ac:dyDescent="0.2">
      <c r="O981" s="153"/>
      <c r="P981" s="283"/>
    </row>
    <row r="982" spans="15:16" ht="12.75" customHeight="1" x14ac:dyDescent="0.2">
      <c r="O982" s="153"/>
      <c r="P982" s="283"/>
    </row>
    <row r="983" spans="15:16" ht="12.75" customHeight="1" x14ac:dyDescent="0.2">
      <c r="O983" s="153"/>
      <c r="P983" s="283"/>
    </row>
    <row r="984" spans="15:16" ht="12.75" customHeight="1" x14ac:dyDescent="0.2">
      <c r="O984" s="153"/>
      <c r="P984" s="283"/>
    </row>
    <row r="985" spans="15:16" ht="12.75" customHeight="1" x14ac:dyDescent="0.2">
      <c r="O985" s="153"/>
      <c r="P985" s="283"/>
    </row>
    <row r="986" spans="15:16" ht="12.75" customHeight="1" x14ac:dyDescent="0.2">
      <c r="O986" s="153"/>
      <c r="P986" s="283"/>
    </row>
    <row r="987" spans="15:16" ht="12.75" customHeight="1" x14ac:dyDescent="0.2">
      <c r="O987" s="153"/>
      <c r="P987" s="283"/>
    </row>
    <row r="988" spans="15:16" ht="12.75" customHeight="1" x14ac:dyDescent="0.2">
      <c r="O988" s="153"/>
      <c r="P988" s="283"/>
    </row>
    <row r="989" spans="15:16" ht="12.75" customHeight="1" x14ac:dyDescent="0.2">
      <c r="O989" s="153"/>
      <c r="P989" s="283"/>
    </row>
    <row r="990" spans="15:16" ht="12.75" customHeight="1" x14ac:dyDescent="0.2">
      <c r="O990" s="153"/>
      <c r="P990" s="283"/>
    </row>
    <row r="991" spans="15:16" ht="12.75" customHeight="1" x14ac:dyDescent="0.2">
      <c r="O991" s="153"/>
      <c r="P991" s="283"/>
    </row>
    <row r="992" spans="15:16" ht="12.75" customHeight="1" x14ac:dyDescent="0.2">
      <c r="O992" s="153"/>
      <c r="P992" s="283"/>
    </row>
    <row r="993" spans="15:16" ht="12.75" customHeight="1" x14ac:dyDescent="0.2">
      <c r="O993" s="153"/>
      <c r="P993" s="283"/>
    </row>
    <row r="994" spans="15:16" ht="12.75" customHeight="1" x14ac:dyDescent="0.2">
      <c r="O994" s="153"/>
      <c r="P994" s="283"/>
    </row>
    <row r="995" spans="15:16" ht="12.75" customHeight="1" x14ac:dyDescent="0.2">
      <c r="O995" s="153"/>
      <c r="P995" s="283"/>
    </row>
    <row r="996" spans="15:16" ht="12.75" customHeight="1" x14ac:dyDescent="0.2">
      <c r="O996" s="153"/>
      <c r="P996" s="283"/>
    </row>
    <row r="997" spans="15:16" ht="12.75" customHeight="1" x14ac:dyDescent="0.2">
      <c r="O997" s="153"/>
      <c r="P997" s="283"/>
    </row>
    <row r="998" spans="15:16" ht="12.75" customHeight="1" x14ac:dyDescent="0.2">
      <c r="O998" s="153"/>
      <c r="P998" s="283"/>
    </row>
    <row r="999" spans="15:16" ht="12.75" customHeight="1" x14ac:dyDescent="0.2">
      <c r="O999" s="153"/>
      <c r="P999" s="283"/>
    </row>
    <row r="1000" spans="15:16" ht="12.75" customHeight="1" x14ac:dyDescent="0.2">
      <c r="O1000" s="153"/>
      <c r="P1000" s="283"/>
    </row>
    <row r="1001" spans="15:16" ht="12.75" customHeight="1" x14ac:dyDescent="0.2">
      <c r="O1001" s="153"/>
      <c r="P1001" s="283"/>
    </row>
    <row r="1002" spans="15:16" ht="12.75" customHeight="1" x14ac:dyDescent="0.2">
      <c r="O1002" s="153"/>
      <c r="P1002" s="283"/>
    </row>
    <row r="1003" spans="15:16" ht="12.75" customHeight="1" x14ac:dyDescent="0.2">
      <c r="O1003" s="153"/>
      <c r="P1003" s="283"/>
    </row>
    <row r="1004" spans="15:16" ht="12.75" customHeight="1" x14ac:dyDescent="0.2">
      <c r="O1004" s="153"/>
      <c r="P1004" s="283"/>
    </row>
    <row r="1005" spans="15:16" ht="12.75" customHeight="1" x14ac:dyDescent="0.2">
      <c r="O1005" s="153"/>
      <c r="P1005" s="283"/>
    </row>
    <row r="1006" spans="15:16" ht="12.75" customHeight="1" x14ac:dyDescent="0.2">
      <c r="O1006" s="153"/>
      <c r="P1006" s="283"/>
    </row>
    <row r="1007" spans="15:16" ht="12.75" customHeight="1" x14ac:dyDescent="0.2">
      <c r="O1007" s="153"/>
      <c r="P1007" s="283"/>
    </row>
    <row r="1008" spans="15:16" ht="12.75" customHeight="1" x14ac:dyDescent="0.2">
      <c r="O1008" s="153"/>
      <c r="P1008" s="283"/>
    </row>
    <row r="1009" spans="15:16" ht="12.75" customHeight="1" x14ac:dyDescent="0.2">
      <c r="O1009" s="153"/>
      <c r="P1009" s="283"/>
    </row>
    <row r="1010" spans="15:16" ht="12.75" customHeight="1" x14ac:dyDescent="0.2">
      <c r="O1010" s="153"/>
      <c r="P1010" s="283"/>
    </row>
    <row r="1011" spans="15:16" ht="12.75" customHeight="1" x14ac:dyDescent="0.2">
      <c r="O1011" s="153"/>
      <c r="P1011" s="283"/>
    </row>
    <row r="1012" spans="15:16" ht="12.75" customHeight="1" x14ac:dyDescent="0.2">
      <c r="O1012" s="153"/>
      <c r="P1012" s="283"/>
    </row>
    <row r="1013" spans="15:16" ht="12.75" customHeight="1" x14ac:dyDescent="0.2">
      <c r="O1013" s="153"/>
      <c r="P1013" s="283"/>
    </row>
    <row r="1014" spans="15:16" ht="12.75" customHeight="1" x14ac:dyDescent="0.2">
      <c r="O1014" s="153"/>
      <c r="P1014" s="283"/>
    </row>
    <row r="1015" spans="15:16" ht="12.75" customHeight="1" x14ac:dyDescent="0.2">
      <c r="O1015" s="153"/>
      <c r="P1015" s="283"/>
    </row>
    <row r="1016" spans="15:16" ht="12.75" customHeight="1" x14ac:dyDescent="0.2">
      <c r="O1016" s="153"/>
      <c r="P1016" s="283"/>
    </row>
    <row r="1017" spans="15:16" ht="12.75" customHeight="1" x14ac:dyDescent="0.2">
      <c r="O1017" s="153"/>
      <c r="P1017" s="283"/>
    </row>
    <row r="1018" spans="15:16" ht="12.75" customHeight="1" x14ac:dyDescent="0.2">
      <c r="O1018" s="153"/>
      <c r="P1018" s="283"/>
    </row>
    <row r="1019" spans="15:16" ht="12.75" customHeight="1" x14ac:dyDescent="0.2">
      <c r="O1019" s="153"/>
      <c r="P1019" s="283"/>
    </row>
    <row r="1020" spans="15:16" ht="12.75" customHeight="1" x14ac:dyDescent="0.2">
      <c r="O1020" s="153"/>
      <c r="P1020" s="283"/>
    </row>
    <row r="1021" spans="15:16" ht="12.75" customHeight="1" x14ac:dyDescent="0.2">
      <c r="O1021" s="153"/>
      <c r="P1021" s="283"/>
    </row>
    <row r="1022" spans="15:16" ht="12.75" customHeight="1" x14ac:dyDescent="0.2">
      <c r="O1022" s="153"/>
      <c r="P1022" s="283"/>
    </row>
    <row r="1023" spans="15:16" ht="12.75" customHeight="1" x14ac:dyDescent="0.2">
      <c r="O1023" s="153"/>
      <c r="P1023" s="283"/>
    </row>
    <row r="1024" spans="15:16" ht="12.75" customHeight="1" x14ac:dyDescent="0.2">
      <c r="O1024" s="153"/>
      <c r="P1024" s="283"/>
    </row>
    <row r="1025" spans="15:16" ht="12.75" customHeight="1" x14ac:dyDescent="0.2">
      <c r="O1025" s="153"/>
      <c r="P1025" s="283"/>
    </row>
    <row r="1026" spans="15:16" ht="12.75" customHeight="1" x14ac:dyDescent="0.2">
      <c r="O1026" s="153"/>
      <c r="P1026" s="283"/>
    </row>
    <row r="1027" spans="15:16" ht="12.75" customHeight="1" x14ac:dyDescent="0.2">
      <c r="O1027" s="153"/>
      <c r="P1027" s="283"/>
    </row>
    <row r="1028" spans="15:16" ht="12.75" customHeight="1" x14ac:dyDescent="0.2">
      <c r="O1028" s="153"/>
      <c r="P1028" s="283"/>
    </row>
    <row r="1029" spans="15:16" ht="12.75" customHeight="1" x14ac:dyDescent="0.2">
      <c r="O1029" s="153"/>
      <c r="P1029" s="283"/>
    </row>
    <row r="1030" spans="15:16" ht="12.75" customHeight="1" x14ac:dyDescent="0.2">
      <c r="O1030" s="153"/>
      <c r="P1030" s="283"/>
    </row>
    <row r="1031" spans="15:16" ht="12.75" customHeight="1" x14ac:dyDescent="0.2">
      <c r="O1031" s="153"/>
      <c r="P1031" s="283"/>
    </row>
    <row r="1032" spans="15:16" ht="12.75" customHeight="1" x14ac:dyDescent="0.2">
      <c r="O1032" s="153"/>
      <c r="P1032" s="283"/>
    </row>
    <row r="1033" spans="15:16" ht="12.75" customHeight="1" x14ac:dyDescent="0.2">
      <c r="O1033" s="153"/>
      <c r="P1033" s="283"/>
    </row>
    <row r="1034" spans="15:16" ht="12.75" customHeight="1" x14ac:dyDescent="0.2">
      <c r="O1034" s="153"/>
      <c r="P1034" s="283"/>
    </row>
    <row r="1035" spans="15:16" ht="12.75" customHeight="1" x14ac:dyDescent="0.2">
      <c r="O1035" s="153"/>
      <c r="P1035" s="283"/>
    </row>
    <row r="1036" spans="15:16" ht="12.75" customHeight="1" x14ac:dyDescent="0.2">
      <c r="O1036" s="153"/>
      <c r="P1036" s="283"/>
    </row>
    <row r="1037" spans="15:16" ht="12.75" customHeight="1" x14ac:dyDescent="0.2">
      <c r="O1037" s="153"/>
      <c r="P1037" s="283"/>
    </row>
    <row r="1038" spans="15:16" ht="12.75" customHeight="1" x14ac:dyDescent="0.2">
      <c r="O1038" s="153"/>
      <c r="P1038" s="283"/>
    </row>
    <row r="1039" spans="15:16" ht="12.75" customHeight="1" x14ac:dyDescent="0.2">
      <c r="O1039" s="153"/>
      <c r="P1039" s="283"/>
    </row>
    <row r="1040" spans="15:16" ht="12.75" customHeight="1" x14ac:dyDescent="0.2">
      <c r="O1040" s="153"/>
      <c r="P1040" s="283"/>
    </row>
    <row r="1041" spans="15:16" ht="12.75" customHeight="1" x14ac:dyDescent="0.2">
      <c r="O1041" s="153"/>
      <c r="P1041" s="283"/>
    </row>
    <row r="1042" spans="15:16" ht="12.75" customHeight="1" x14ac:dyDescent="0.2">
      <c r="O1042" s="153"/>
      <c r="P1042" s="283"/>
    </row>
    <row r="1043" spans="15:16" ht="12.75" customHeight="1" x14ac:dyDescent="0.2">
      <c r="O1043" s="153"/>
      <c r="P1043" s="283"/>
    </row>
    <row r="1044" spans="15:16" ht="12.75" customHeight="1" x14ac:dyDescent="0.2">
      <c r="O1044" s="153"/>
      <c r="P1044" s="283"/>
    </row>
    <row r="1045" spans="15:16" ht="12.75" customHeight="1" x14ac:dyDescent="0.2">
      <c r="O1045" s="153"/>
      <c r="P1045" s="283"/>
    </row>
    <row r="1046" spans="15:16" ht="12.75" customHeight="1" x14ac:dyDescent="0.2">
      <c r="O1046" s="153"/>
      <c r="P1046" s="283"/>
    </row>
    <row r="1047" spans="15:16" ht="12.75" customHeight="1" x14ac:dyDescent="0.2">
      <c r="O1047" s="153"/>
      <c r="P1047" s="283"/>
    </row>
    <row r="1048" spans="15:16" ht="12.75" customHeight="1" x14ac:dyDescent="0.2">
      <c r="O1048" s="153"/>
      <c r="P1048" s="283"/>
    </row>
    <row r="1049" spans="15:16" ht="12.75" customHeight="1" x14ac:dyDescent="0.2">
      <c r="O1049" s="153"/>
      <c r="P1049" s="283"/>
    </row>
    <row r="1050" spans="15:16" ht="12.75" customHeight="1" x14ac:dyDescent="0.2">
      <c r="O1050" s="153"/>
      <c r="P1050" s="283"/>
    </row>
    <row r="1051" spans="15:16" ht="12.75" customHeight="1" x14ac:dyDescent="0.2">
      <c r="O1051" s="153"/>
      <c r="P1051" s="283"/>
    </row>
    <row r="1052" spans="15:16" ht="12.75" customHeight="1" x14ac:dyDescent="0.2">
      <c r="O1052" s="153"/>
      <c r="P1052" s="283"/>
    </row>
    <row r="1053" spans="15:16" ht="12.75" customHeight="1" x14ac:dyDescent="0.2">
      <c r="O1053" s="153"/>
      <c r="P1053" s="283"/>
    </row>
    <row r="1054" spans="15:16" ht="12.75" customHeight="1" x14ac:dyDescent="0.2">
      <c r="O1054" s="153"/>
      <c r="P1054" s="283"/>
    </row>
    <row r="1055" spans="15:16" ht="12.75" customHeight="1" x14ac:dyDescent="0.2">
      <c r="O1055" s="153"/>
      <c r="P1055" s="283"/>
    </row>
    <row r="1056" spans="15:16" ht="12.75" customHeight="1" x14ac:dyDescent="0.2">
      <c r="O1056" s="153"/>
      <c r="P1056" s="283"/>
    </row>
    <row r="1057" spans="15:16" ht="12.75" customHeight="1" x14ac:dyDescent="0.2">
      <c r="O1057" s="153"/>
      <c r="P1057" s="283"/>
    </row>
    <row r="1058" spans="15:16" ht="12.75" customHeight="1" x14ac:dyDescent="0.2">
      <c r="O1058" s="153"/>
      <c r="P1058" s="283"/>
    </row>
    <row r="1059" spans="15:16" ht="12.75" customHeight="1" x14ac:dyDescent="0.2">
      <c r="O1059" s="153"/>
      <c r="P1059" s="283"/>
    </row>
    <row r="1060" spans="15:16" ht="12.75" customHeight="1" x14ac:dyDescent="0.2">
      <c r="O1060" s="153"/>
      <c r="P1060" s="283"/>
    </row>
    <row r="1061" spans="15:16" ht="12.75" customHeight="1" x14ac:dyDescent="0.2">
      <c r="O1061" s="153"/>
      <c r="P1061" s="283"/>
    </row>
    <row r="1062" spans="15:16" ht="12.75" customHeight="1" x14ac:dyDescent="0.2">
      <c r="O1062" s="153"/>
      <c r="P1062" s="283"/>
    </row>
    <row r="1063" spans="15:16" ht="12.75" customHeight="1" x14ac:dyDescent="0.2">
      <c r="O1063" s="153"/>
      <c r="P1063" s="283"/>
    </row>
    <row r="1064" spans="15:16" ht="12.75" customHeight="1" x14ac:dyDescent="0.2">
      <c r="O1064" s="153"/>
      <c r="P1064" s="283"/>
    </row>
    <row r="1065" spans="15:16" ht="12.75" customHeight="1" x14ac:dyDescent="0.2">
      <c r="O1065" s="153"/>
      <c r="P1065" s="283"/>
    </row>
    <row r="1066" spans="15:16" ht="12.75" customHeight="1" x14ac:dyDescent="0.2">
      <c r="O1066" s="153"/>
      <c r="P1066" s="283"/>
    </row>
    <row r="1067" spans="15:16" ht="12.75" customHeight="1" x14ac:dyDescent="0.2">
      <c r="O1067" s="153"/>
      <c r="P1067" s="283"/>
    </row>
    <row r="1068" spans="15:16" ht="12.75" customHeight="1" x14ac:dyDescent="0.2">
      <c r="O1068" s="153"/>
      <c r="P1068" s="283"/>
    </row>
    <row r="1069" spans="15:16" ht="12.75" customHeight="1" x14ac:dyDescent="0.2">
      <c r="O1069" s="153"/>
      <c r="P1069" s="283"/>
    </row>
    <row r="1070" spans="15:16" ht="12.75" customHeight="1" x14ac:dyDescent="0.2">
      <c r="O1070" s="153"/>
      <c r="P1070" s="283"/>
    </row>
    <row r="1071" spans="15:16" ht="12.75" customHeight="1" x14ac:dyDescent="0.2">
      <c r="O1071" s="153"/>
      <c r="P1071" s="283"/>
    </row>
    <row r="1072" spans="15:16" ht="12.75" customHeight="1" x14ac:dyDescent="0.2">
      <c r="O1072" s="153"/>
      <c r="P1072" s="283"/>
    </row>
    <row r="1073" spans="15:16" ht="12.75" customHeight="1" x14ac:dyDescent="0.2">
      <c r="O1073" s="153"/>
      <c r="P1073" s="283"/>
    </row>
    <row r="1074" spans="15:16" ht="12.75" customHeight="1" x14ac:dyDescent="0.2">
      <c r="O1074" s="153"/>
      <c r="P1074" s="283"/>
    </row>
    <row r="1075" spans="15:16" ht="12.75" customHeight="1" x14ac:dyDescent="0.2">
      <c r="O1075" s="153"/>
      <c r="P1075" s="283"/>
    </row>
    <row r="1076" spans="15:16" ht="12.75" customHeight="1" x14ac:dyDescent="0.2">
      <c r="O1076" s="153"/>
      <c r="P1076" s="283"/>
    </row>
    <row r="1077" spans="15:16" ht="12.75" customHeight="1" x14ac:dyDescent="0.2">
      <c r="O1077" s="153"/>
      <c r="P1077" s="283"/>
    </row>
    <row r="1078" spans="15:16" ht="12.75" customHeight="1" x14ac:dyDescent="0.2">
      <c r="O1078" s="153"/>
      <c r="P1078" s="283"/>
    </row>
    <row r="1079" spans="15:16" ht="12.75" customHeight="1" x14ac:dyDescent="0.2">
      <c r="O1079" s="153"/>
      <c r="P1079" s="283"/>
    </row>
    <row r="1080" spans="15:16" ht="12.75" customHeight="1" x14ac:dyDescent="0.2">
      <c r="O1080" s="153"/>
      <c r="P1080" s="283"/>
    </row>
    <row r="1081" spans="15:16" ht="12.75" customHeight="1" x14ac:dyDescent="0.2">
      <c r="O1081" s="153"/>
      <c r="P1081" s="283"/>
    </row>
    <row r="1082" spans="15:16" ht="12.75" customHeight="1" x14ac:dyDescent="0.2">
      <c r="O1082" s="153"/>
      <c r="P1082" s="283"/>
    </row>
    <row r="1083" spans="15:16" ht="12.75" customHeight="1" x14ac:dyDescent="0.2">
      <c r="O1083" s="153"/>
      <c r="P1083" s="283"/>
    </row>
    <row r="1084" spans="15:16" ht="12.75" customHeight="1" x14ac:dyDescent="0.2">
      <c r="O1084" s="153"/>
      <c r="P1084" s="283"/>
    </row>
    <row r="1085" spans="15:16" ht="12.75" customHeight="1" x14ac:dyDescent="0.2">
      <c r="O1085" s="153"/>
      <c r="P1085" s="283"/>
    </row>
    <row r="1086" spans="15:16" ht="12.75" customHeight="1" x14ac:dyDescent="0.2">
      <c r="O1086" s="153"/>
      <c r="P1086" s="283"/>
    </row>
    <row r="1087" spans="15:16" ht="12.75" customHeight="1" x14ac:dyDescent="0.2">
      <c r="O1087" s="153"/>
      <c r="P1087" s="283"/>
    </row>
    <row r="1088" spans="15:16" ht="12.75" customHeight="1" x14ac:dyDescent="0.2">
      <c r="O1088" s="153"/>
      <c r="P1088" s="283"/>
    </row>
    <row r="1089" spans="15:16" ht="12.75" customHeight="1" x14ac:dyDescent="0.2">
      <c r="O1089" s="153"/>
      <c r="P1089" s="283"/>
    </row>
    <row r="1090" spans="15:16" ht="12.75" customHeight="1" x14ac:dyDescent="0.2">
      <c r="O1090" s="153"/>
      <c r="P1090" s="283"/>
    </row>
    <row r="1091" spans="15:16" ht="12.75" customHeight="1" x14ac:dyDescent="0.2">
      <c r="O1091" s="153"/>
      <c r="P1091" s="283"/>
    </row>
    <row r="1092" spans="15:16" ht="12.75" customHeight="1" x14ac:dyDescent="0.2">
      <c r="O1092" s="153"/>
      <c r="P1092" s="283"/>
    </row>
    <row r="1093" spans="15:16" ht="12.75" customHeight="1" x14ac:dyDescent="0.2">
      <c r="O1093" s="153"/>
      <c r="P1093" s="283"/>
    </row>
    <row r="1094" spans="15:16" ht="12.75" customHeight="1" x14ac:dyDescent="0.2">
      <c r="O1094" s="153"/>
      <c r="P1094" s="283"/>
    </row>
    <row r="1095" spans="15:16" ht="12.75" customHeight="1" x14ac:dyDescent="0.2">
      <c r="O1095" s="153"/>
      <c r="P1095" s="283"/>
    </row>
    <row r="1096" spans="15:16" ht="12.75" customHeight="1" x14ac:dyDescent="0.2">
      <c r="O1096" s="153"/>
      <c r="P1096" s="283"/>
    </row>
    <row r="1097" spans="15:16" ht="12.75" customHeight="1" x14ac:dyDescent="0.2">
      <c r="O1097" s="153"/>
      <c r="P1097" s="283"/>
    </row>
    <row r="1098" spans="15:16" ht="12.75" customHeight="1" x14ac:dyDescent="0.2">
      <c r="O1098" s="153"/>
      <c r="P1098" s="283"/>
    </row>
    <row r="1099" spans="15:16" ht="12.75" customHeight="1" x14ac:dyDescent="0.2">
      <c r="O1099" s="153"/>
      <c r="P1099" s="283"/>
    </row>
    <row r="1100" spans="15:16" ht="12.75" customHeight="1" x14ac:dyDescent="0.2">
      <c r="O1100" s="153"/>
      <c r="P1100" s="283"/>
    </row>
    <row r="1101" spans="15:16" ht="12.75" customHeight="1" x14ac:dyDescent="0.2">
      <c r="O1101" s="153"/>
      <c r="P1101" s="283"/>
    </row>
    <row r="1102" spans="15:16" ht="12.75" customHeight="1" x14ac:dyDescent="0.2">
      <c r="O1102" s="153"/>
      <c r="P1102" s="283"/>
    </row>
    <row r="1103" spans="15:16" ht="12.75" customHeight="1" x14ac:dyDescent="0.2">
      <c r="O1103" s="153"/>
      <c r="P1103" s="283"/>
    </row>
    <row r="1104" spans="15:16" ht="12.75" customHeight="1" x14ac:dyDescent="0.2">
      <c r="O1104" s="153"/>
      <c r="P1104" s="283"/>
    </row>
    <row r="1105" spans="15:16" ht="12.75" customHeight="1" x14ac:dyDescent="0.2">
      <c r="O1105" s="153"/>
      <c r="P1105" s="283"/>
    </row>
    <row r="1106" spans="15:16" ht="12.75" customHeight="1" x14ac:dyDescent="0.2">
      <c r="O1106" s="153"/>
      <c r="P1106" s="283"/>
    </row>
    <row r="1107" spans="15:16" ht="12.75" customHeight="1" x14ac:dyDescent="0.2">
      <c r="O1107" s="153"/>
      <c r="P1107" s="283"/>
    </row>
    <row r="1108" spans="15:16" ht="12.75" customHeight="1" x14ac:dyDescent="0.2">
      <c r="O1108" s="153"/>
      <c r="P1108" s="283"/>
    </row>
    <row r="1109" spans="15:16" ht="12.75" customHeight="1" x14ac:dyDescent="0.2">
      <c r="O1109" s="153"/>
      <c r="P1109" s="283"/>
    </row>
    <row r="1110" spans="15:16" ht="12.75" customHeight="1" x14ac:dyDescent="0.2">
      <c r="O1110" s="153"/>
      <c r="P1110" s="283"/>
    </row>
    <row r="1111" spans="15:16" ht="12.75" customHeight="1" x14ac:dyDescent="0.2">
      <c r="O1111" s="153"/>
      <c r="P1111" s="283"/>
    </row>
    <row r="1112" spans="15:16" ht="12.75" customHeight="1" x14ac:dyDescent="0.2">
      <c r="O1112" s="153"/>
      <c r="P1112" s="283"/>
    </row>
    <row r="1113" spans="15:16" ht="12.75" customHeight="1" x14ac:dyDescent="0.2">
      <c r="O1113" s="153"/>
      <c r="P1113" s="283"/>
    </row>
    <row r="1114" spans="15:16" ht="12.75" customHeight="1" x14ac:dyDescent="0.2">
      <c r="O1114" s="153"/>
      <c r="P1114" s="283"/>
    </row>
    <row r="1115" spans="15:16" ht="12.75" customHeight="1" x14ac:dyDescent="0.2">
      <c r="O1115" s="153"/>
      <c r="P1115" s="283"/>
    </row>
    <row r="1116" spans="15:16" ht="12.75" customHeight="1" x14ac:dyDescent="0.2">
      <c r="O1116" s="153"/>
      <c r="P1116" s="283"/>
    </row>
    <row r="1117" spans="15:16" ht="12.75" customHeight="1" x14ac:dyDescent="0.2">
      <c r="O1117" s="153"/>
      <c r="P1117" s="283"/>
    </row>
    <row r="1118" spans="15:16" ht="12.75" customHeight="1" x14ac:dyDescent="0.2">
      <c r="O1118" s="153"/>
      <c r="P1118" s="283"/>
    </row>
    <row r="1119" spans="15:16" ht="12.75" customHeight="1" x14ac:dyDescent="0.2">
      <c r="O1119" s="153"/>
      <c r="P1119" s="283"/>
    </row>
    <row r="1120" spans="15:16" ht="12.75" customHeight="1" x14ac:dyDescent="0.2">
      <c r="O1120" s="153"/>
      <c r="P1120" s="283"/>
    </row>
    <row r="1121" spans="15:16" ht="12.75" customHeight="1" x14ac:dyDescent="0.2">
      <c r="O1121" s="153"/>
      <c r="P1121" s="283"/>
    </row>
    <row r="1122" spans="15:16" ht="12.75" customHeight="1" x14ac:dyDescent="0.2">
      <c r="O1122" s="153"/>
      <c r="P1122" s="283"/>
    </row>
    <row r="1123" spans="15:16" ht="12.75" customHeight="1" x14ac:dyDescent="0.2">
      <c r="O1123" s="153"/>
      <c r="P1123" s="283"/>
    </row>
    <row r="1124" spans="15:16" ht="12.75" customHeight="1" x14ac:dyDescent="0.2">
      <c r="O1124" s="153"/>
      <c r="P1124" s="283"/>
    </row>
    <row r="1125" spans="15:16" ht="12.75" customHeight="1" x14ac:dyDescent="0.2">
      <c r="O1125" s="153"/>
      <c r="P1125" s="283"/>
    </row>
    <row r="1126" spans="15:16" ht="12.75" customHeight="1" x14ac:dyDescent="0.2">
      <c r="O1126" s="153"/>
      <c r="P1126" s="283"/>
    </row>
    <row r="1127" spans="15:16" ht="12.75" customHeight="1" x14ac:dyDescent="0.2">
      <c r="O1127" s="153"/>
      <c r="P1127" s="283"/>
    </row>
    <row r="1128" spans="15:16" ht="12.75" customHeight="1" x14ac:dyDescent="0.2">
      <c r="O1128" s="153"/>
      <c r="P1128" s="283"/>
    </row>
    <row r="1129" spans="15:16" ht="12.75" customHeight="1" x14ac:dyDescent="0.2">
      <c r="O1129" s="153"/>
      <c r="P1129" s="283"/>
    </row>
    <row r="1130" spans="15:16" ht="12.75" customHeight="1" x14ac:dyDescent="0.2">
      <c r="O1130" s="153"/>
      <c r="P1130" s="283"/>
    </row>
    <row r="1131" spans="15:16" ht="12.75" customHeight="1" x14ac:dyDescent="0.2">
      <c r="O1131" s="153"/>
      <c r="P1131" s="283"/>
    </row>
    <row r="1132" spans="15:16" ht="12.75" customHeight="1" x14ac:dyDescent="0.2">
      <c r="O1132" s="153"/>
      <c r="P1132" s="283"/>
    </row>
    <row r="1133" spans="15:16" ht="12.75" customHeight="1" x14ac:dyDescent="0.2">
      <c r="O1133" s="153"/>
      <c r="P1133" s="283"/>
    </row>
    <row r="1134" spans="15:16" ht="12.75" customHeight="1" x14ac:dyDescent="0.2">
      <c r="O1134" s="153"/>
      <c r="P1134" s="283"/>
    </row>
    <row r="1135" spans="15:16" ht="12.75" customHeight="1" x14ac:dyDescent="0.2">
      <c r="O1135" s="153"/>
      <c r="P1135" s="283"/>
    </row>
    <row r="1136" spans="15:16" ht="12.75" customHeight="1" x14ac:dyDescent="0.2">
      <c r="O1136" s="153"/>
      <c r="P1136" s="283"/>
    </row>
    <row r="1137" spans="15:16" ht="12.75" customHeight="1" x14ac:dyDescent="0.2">
      <c r="O1137" s="153"/>
      <c r="P1137" s="283"/>
    </row>
    <row r="1138" spans="15:16" ht="12.75" customHeight="1" x14ac:dyDescent="0.2">
      <c r="O1138" s="153"/>
      <c r="P1138" s="283"/>
    </row>
    <row r="1139" spans="15:16" ht="12.75" customHeight="1" x14ac:dyDescent="0.2">
      <c r="O1139" s="153"/>
      <c r="P1139" s="283"/>
    </row>
    <row r="1140" spans="15:16" ht="12.75" customHeight="1" x14ac:dyDescent="0.2">
      <c r="O1140" s="153"/>
      <c r="P1140" s="283"/>
    </row>
    <row r="1141" spans="15:16" ht="12.75" customHeight="1" x14ac:dyDescent="0.2">
      <c r="O1141" s="153"/>
      <c r="P1141" s="283"/>
    </row>
    <row r="1142" spans="15:16" ht="12.75" customHeight="1" x14ac:dyDescent="0.2">
      <c r="O1142" s="153"/>
      <c r="P1142" s="283"/>
    </row>
    <row r="1143" spans="15:16" ht="12.75" customHeight="1" x14ac:dyDescent="0.2">
      <c r="O1143" s="153"/>
      <c r="P1143" s="283"/>
    </row>
    <row r="1144" spans="15:16" ht="12.75" customHeight="1" x14ac:dyDescent="0.2">
      <c r="O1144" s="153"/>
      <c r="P1144" s="283"/>
    </row>
    <row r="1145" spans="15:16" ht="12.75" customHeight="1" x14ac:dyDescent="0.2">
      <c r="O1145" s="153"/>
      <c r="P1145" s="283"/>
    </row>
    <row r="1146" spans="15:16" ht="12.75" customHeight="1" x14ac:dyDescent="0.2">
      <c r="O1146" s="153"/>
      <c r="P1146" s="283"/>
    </row>
    <row r="1147" spans="15:16" ht="12.75" customHeight="1" x14ac:dyDescent="0.2">
      <c r="O1147" s="153"/>
      <c r="P1147" s="283"/>
    </row>
    <row r="1148" spans="15:16" ht="12.75" customHeight="1" x14ac:dyDescent="0.2">
      <c r="O1148" s="153"/>
      <c r="P1148" s="283"/>
    </row>
    <row r="1149" spans="15:16" ht="12.75" customHeight="1" x14ac:dyDescent="0.2">
      <c r="O1149" s="153"/>
      <c r="P1149" s="283"/>
    </row>
    <row r="1150" spans="15:16" ht="12.75" customHeight="1" x14ac:dyDescent="0.2">
      <c r="O1150" s="153"/>
      <c r="P1150" s="283"/>
    </row>
    <row r="1151" spans="15:16" ht="12.75" customHeight="1" x14ac:dyDescent="0.2">
      <c r="O1151" s="153"/>
      <c r="P1151" s="283"/>
    </row>
    <row r="1152" spans="15:16" ht="12.75" customHeight="1" x14ac:dyDescent="0.2">
      <c r="O1152" s="153"/>
      <c r="P1152" s="283"/>
    </row>
    <row r="1153" spans="15:16" ht="12.75" customHeight="1" x14ac:dyDescent="0.2">
      <c r="O1153" s="153"/>
      <c r="P1153" s="283"/>
    </row>
    <row r="1154" spans="15:16" ht="12.75" customHeight="1" x14ac:dyDescent="0.2">
      <c r="O1154" s="153"/>
      <c r="P1154" s="283"/>
    </row>
    <row r="1155" spans="15:16" ht="12.75" customHeight="1" x14ac:dyDescent="0.2">
      <c r="O1155" s="153"/>
      <c r="P1155" s="283"/>
    </row>
    <row r="1156" spans="15:16" ht="12.75" customHeight="1" x14ac:dyDescent="0.2">
      <c r="O1156" s="153"/>
      <c r="P1156" s="283"/>
    </row>
    <row r="1157" spans="15:16" ht="12.75" customHeight="1" x14ac:dyDescent="0.2">
      <c r="O1157" s="153"/>
      <c r="P1157" s="283"/>
    </row>
    <row r="1158" spans="15:16" ht="12.75" customHeight="1" x14ac:dyDescent="0.2">
      <c r="O1158" s="153"/>
      <c r="P1158" s="283"/>
    </row>
    <row r="1159" spans="15:16" ht="12.75" customHeight="1" x14ac:dyDescent="0.2">
      <c r="O1159" s="153"/>
      <c r="P1159" s="283"/>
    </row>
    <row r="1160" spans="15:16" ht="12.75" customHeight="1" x14ac:dyDescent="0.2">
      <c r="O1160" s="153"/>
      <c r="P1160" s="283"/>
    </row>
    <row r="1161" spans="15:16" ht="12.75" customHeight="1" x14ac:dyDescent="0.2">
      <c r="O1161" s="153"/>
      <c r="P1161" s="283"/>
    </row>
    <row r="1162" spans="15:16" ht="12.75" customHeight="1" x14ac:dyDescent="0.2">
      <c r="O1162" s="153"/>
      <c r="P1162" s="283"/>
    </row>
    <row r="1163" spans="15:16" ht="12.75" customHeight="1" x14ac:dyDescent="0.2">
      <c r="O1163" s="153"/>
      <c r="P1163" s="283"/>
    </row>
    <row r="1164" spans="15:16" ht="12.75" customHeight="1" x14ac:dyDescent="0.2">
      <c r="O1164" s="153"/>
      <c r="P1164" s="283"/>
    </row>
    <row r="1165" spans="15:16" ht="12.75" customHeight="1" x14ac:dyDescent="0.2">
      <c r="O1165" s="153"/>
      <c r="P1165" s="283"/>
    </row>
    <row r="1166" spans="15:16" ht="12.75" customHeight="1" x14ac:dyDescent="0.2">
      <c r="O1166" s="153"/>
      <c r="P1166" s="283"/>
    </row>
    <row r="1167" spans="15:16" ht="12.75" customHeight="1" x14ac:dyDescent="0.2">
      <c r="O1167" s="153"/>
      <c r="P1167" s="283"/>
    </row>
    <row r="1168" spans="15:16" ht="12.75" customHeight="1" x14ac:dyDescent="0.2">
      <c r="O1168" s="153"/>
      <c r="P1168" s="283"/>
    </row>
    <row r="1169" spans="15:16" ht="12.75" customHeight="1" x14ac:dyDescent="0.2">
      <c r="O1169" s="153"/>
      <c r="P1169" s="283"/>
    </row>
    <row r="1170" spans="15:16" ht="12.75" customHeight="1" x14ac:dyDescent="0.2">
      <c r="O1170" s="153"/>
      <c r="P1170" s="283"/>
    </row>
    <row r="1171" spans="15:16" ht="12.75" customHeight="1" x14ac:dyDescent="0.2">
      <c r="O1171" s="153"/>
      <c r="P1171" s="283"/>
    </row>
    <row r="1172" spans="15:16" ht="12.75" customHeight="1" x14ac:dyDescent="0.2">
      <c r="O1172" s="153"/>
      <c r="P1172" s="283"/>
    </row>
    <row r="1173" spans="15:16" ht="12.75" customHeight="1" x14ac:dyDescent="0.2">
      <c r="O1173" s="153"/>
      <c r="P1173" s="283"/>
    </row>
    <row r="1174" spans="15:16" ht="12.75" customHeight="1" x14ac:dyDescent="0.2">
      <c r="O1174" s="153"/>
      <c r="P1174" s="283"/>
    </row>
    <row r="1175" spans="15:16" ht="12.75" customHeight="1" x14ac:dyDescent="0.2">
      <c r="O1175" s="153"/>
      <c r="P1175" s="283"/>
    </row>
    <row r="1176" spans="15:16" ht="12.75" customHeight="1" x14ac:dyDescent="0.2">
      <c r="O1176" s="153"/>
      <c r="P1176" s="283"/>
    </row>
    <row r="1177" spans="15:16" ht="12.75" customHeight="1" x14ac:dyDescent="0.2">
      <c r="O1177" s="153"/>
      <c r="P1177" s="283"/>
    </row>
    <row r="1178" spans="15:16" ht="12.75" customHeight="1" x14ac:dyDescent="0.2">
      <c r="O1178" s="153"/>
      <c r="P1178" s="283"/>
    </row>
    <row r="1179" spans="15:16" ht="12.75" customHeight="1" x14ac:dyDescent="0.2">
      <c r="O1179" s="153"/>
      <c r="P1179" s="283"/>
    </row>
    <row r="1180" spans="15:16" ht="12.75" customHeight="1" x14ac:dyDescent="0.2">
      <c r="O1180" s="153"/>
      <c r="P1180" s="283"/>
    </row>
    <row r="1181" spans="15:16" ht="12.75" customHeight="1" x14ac:dyDescent="0.2">
      <c r="O1181" s="153"/>
      <c r="P1181" s="283"/>
    </row>
    <row r="1182" spans="15:16" ht="12.75" customHeight="1" x14ac:dyDescent="0.2">
      <c r="O1182" s="153"/>
      <c r="P1182" s="283"/>
    </row>
    <row r="1183" spans="15:16" ht="12.75" customHeight="1" x14ac:dyDescent="0.2">
      <c r="O1183" s="153"/>
      <c r="P1183" s="283"/>
    </row>
    <row r="1184" spans="15:16" ht="12.75" customHeight="1" x14ac:dyDescent="0.2">
      <c r="O1184" s="153"/>
      <c r="P1184" s="283"/>
    </row>
    <row r="1185" spans="15:16" ht="12.75" customHeight="1" x14ac:dyDescent="0.2">
      <c r="O1185" s="153"/>
      <c r="P1185" s="283"/>
    </row>
    <row r="1186" spans="15:16" ht="12.75" customHeight="1" x14ac:dyDescent="0.2">
      <c r="O1186" s="153"/>
      <c r="P1186" s="283"/>
    </row>
    <row r="1187" spans="15:16" ht="12.75" customHeight="1" x14ac:dyDescent="0.2">
      <c r="O1187" s="153"/>
      <c r="P1187" s="283"/>
    </row>
    <row r="1188" spans="15:16" ht="12.75" customHeight="1" x14ac:dyDescent="0.2">
      <c r="O1188" s="153"/>
      <c r="P1188" s="283"/>
    </row>
    <row r="1189" spans="15:16" ht="12.75" customHeight="1" x14ac:dyDescent="0.2">
      <c r="O1189" s="153"/>
      <c r="P1189" s="283"/>
    </row>
    <row r="1190" spans="15:16" ht="12.75" customHeight="1" x14ac:dyDescent="0.2">
      <c r="O1190" s="153"/>
      <c r="P1190" s="283"/>
    </row>
    <row r="1191" spans="15:16" ht="12.75" customHeight="1" x14ac:dyDescent="0.2">
      <c r="O1191" s="153"/>
      <c r="P1191" s="283"/>
    </row>
    <row r="1192" spans="15:16" ht="12.75" customHeight="1" x14ac:dyDescent="0.2">
      <c r="O1192" s="153"/>
      <c r="P1192" s="283"/>
    </row>
    <row r="1193" spans="15:16" ht="12.75" customHeight="1" x14ac:dyDescent="0.2">
      <c r="O1193" s="153"/>
      <c r="P1193" s="283"/>
    </row>
    <row r="1194" spans="15:16" ht="12.75" customHeight="1" x14ac:dyDescent="0.2">
      <c r="O1194" s="153"/>
      <c r="P1194" s="283"/>
    </row>
    <row r="1195" spans="15:16" ht="12.75" customHeight="1" x14ac:dyDescent="0.2">
      <c r="O1195" s="153"/>
      <c r="P1195" s="283"/>
    </row>
    <row r="1196" spans="15:16" ht="12.75" customHeight="1" x14ac:dyDescent="0.2">
      <c r="O1196" s="153"/>
      <c r="P1196" s="283"/>
    </row>
    <row r="1197" spans="15:16" ht="12.75" customHeight="1" x14ac:dyDescent="0.2">
      <c r="O1197" s="153"/>
      <c r="P1197" s="283"/>
    </row>
    <row r="1198" spans="15:16" ht="12.75" customHeight="1" x14ac:dyDescent="0.2">
      <c r="O1198" s="153"/>
      <c r="P1198" s="283"/>
    </row>
    <row r="1199" spans="15:16" ht="12.75" customHeight="1" x14ac:dyDescent="0.2">
      <c r="O1199" s="153"/>
      <c r="P1199" s="283"/>
    </row>
    <row r="1200" spans="15:16" ht="12.75" customHeight="1" x14ac:dyDescent="0.2">
      <c r="O1200" s="153"/>
      <c r="P1200" s="283"/>
    </row>
    <row r="1201" spans="15:16" ht="12.75" customHeight="1" x14ac:dyDescent="0.2">
      <c r="O1201" s="153"/>
      <c r="P1201" s="283"/>
    </row>
    <row r="1202" spans="15:16" ht="12.75" customHeight="1" x14ac:dyDescent="0.2">
      <c r="O1202" s="153"/>
      <c r="P1202" s="283"/>
    </row>
    <row r="1203" spans="15:16" ht="12.75" customHeight="1" x14ac:dyDescent="0.2">
      <c r="O1203" s="153"/>
      <c r="P1203" s="283"/>
    </row>
    <row r="1204" spans="15:16" ht="12.75" customHeight="1" x14ac:dyDescent="0.2">
      <c r="O1204" s="153"/>
      <c r="P1204" s="283"/>
    </row>
    <row r="1205" spans="15:16" ht="12.75" customHeight="1" x14ac:dyDescent="0.2">
      <c r="O1205" s="153"/>
      <c r="P1205" s="283"/>
    </row>
    <row r="1206" spans="15:16" ht="12.75" customHeight="1" x14ac:dyDescent="0.2">
      <c r="O1206" s="153"/>
      <c r="P1206" s="283"/>
    </row>
    <row r="1207" spans="15:16" ht="12.75" customHeight="1" x14ac:dyDescent="0.2">
      <c r="O1207" s="153"/>
      <c r="P1207" s="283"/>
    </row>
    <row r="1208" spans="15:16" ht="12.75" customHeight="1" x14ac:dyDescent="0.2">
      <c r="O1208" s="153"/>
      <c r="P1208" s="283"/>
    </row>
    <row r="1209" spans="15:16" ht="12.75" customHeight="1" x14ac:dyDescent="0.2">
      <c r="O1209" s="153"/>
      <c r="P1209" s="283"/>
    </row>
    <row r="1210" spans="15:16" ht="12.75" customHeight="1" x14ac:dyDescent="0.2">
      <c r="O1210" s="153"/>
      <c r="P1210" s="283"/>
    </row>
    <row r="1211" spans="15:16" ht="12.75" customHeight="1" x14ac:dyDescent="0.2">
      <c r="O1211" s="153"/>
      <c r="P1211" s="283"/>
    </row>
    <row r="1212" spans="15:16" ht="12.75" customHeight="1" x14ac:dyDescent="0.2">
      <c r="O1212" s="153"/>
      <c r="P1212" s="283"/>
    </row>
    <row r="1213" spans="15:16" ht="12.75" customHeight="1" x14ac:dyDescent="0.2">
      <c r="O1213" s="153"/>
      <c r="P1213" s="283"/>
    </row>
    <row r="1214" spans="15:16" ht="12.75" customHeight="1" x14ac:dyDescent="0.2">
      <c r="O1214" s="153"/>
      <c r="P1214" s="283"/>
    </row>
    <row r="1215" spans="15:16" ht="12.75" customHeight="1" x14ac:dyDescent="0.2">
      <c r="O1215" s="153"/>
      <c r="P1215" s="283"/>
    </row>
    <row r="1216" spans="15:16" ht="12.75" customHeight="1" x14ac:dyDescent="0.2">
      <c r="O1216" s="153"/>
      <c r="P1216" s="283"/>
    </row>
    <row r="1217" spans="15:16" ht="12.75" customHeight="1" x14ac:dyDescent="0.2">
      <c r="O1217" s="153"/>
      <c r="P1217" s="283"/>
    </row>
    <row r="1218" spans="15:16" ht="12.75" customHeight="1" x14ac:dyDescent="0.2">
      <c r="O1218" s="153"/>
      <c r="P1218" s="283"/>
    </row>
    <row r="1219" spans="15:16" ht="12.75" customHeight="1" x14ac:dyDescent="0.2">
      <c r="O1219" s="153"/>
      <c r="P1219" s="283"/>
    </row>
    <row r="1220" spans="15:16" ht="12.75" customHeight="1" x14ac:dyDescent="0.2">
      <c r="O1220" s="153"/>
      <c r="P1220" s="283"/>
    </row>
    <row r="1221" spans="15:16" ht="12.75" customHeight="1" x14ac:dyDescent="0.2">
      <c r="O1221" s="153"/>
      <c r="P1221" s="283"/>
    </row>
    <row r="1222" spans="15:16" ht="12.75" customHeight="1" x14ac:dyDescent="0.2">
      <c r="O1222" s="153"/>
      <c r="P1222" s="283"/>
    </row>
    <row r="1223" spans="15:16" ht="12.75" customHeight="1" x14ac:dyDescent="0.2">
      <c r="O1223" s="153"/>
      <c r="P1223" s="283"/>
    </row>
    <row r="1224" spans="15:16" ht="12.75" customHeight="1" x14ac:dyDescent="0.2">
      <c r="O1224" s="153"/>
      <c r="P1224" s="283"/>
    </row>
    <row r="1225" spans="15:16" ht="12.75" customHeight="1" x14ac:dyDescent="0.2">
      <c r="O1225" s="153"/>
      <c r="P1225" s="283"/>
    </row>
    <row r="1226" spans="15:16" ht="12.75" customHeight="1" x14ac:dyDescent="0.2">
      <c r="O1226" s="153"/>
      <c r="P1226" s="283"/>
    </row>
    <row r="1227" spans="15:16" ht="12.75" customHeight="1" x14ac:dyDescent="0.2">
      <c r="O1227" s="153"/>
      <c r="P1227" s="283"/>
    </row>
    <row r="1228" spans="15:16" ht="12.75" customHeight="1" x14ac:dyDescent="0.2">
      <c r="O1228" s="153"/>
      <c r="P1228" s="283"/>
    </row>
    <row r="1229" spans="15:16" ht="12.75" customHeight="1" x14ac:dyDescent="0.2">
      <c r="O1229" s="153"/>
      <c r="P1229" s="283"/>
    </row>
    <row r="1230" spans="15:16" ht="12.75" customHeight="1" x14ac:dyDescent="0.2">
      <c r="O1230" s="153"/>
      <c r="P1230" s="283"/>
    </row>
    <row r="1231" spans="15:16" ht="12.75" customHeight="1" x14ac:dyDescent="0.2">
      <c r="O1231" s="153"/>
      <c r="P1231" s="283"/>
    </row>
    <row r="1232" spans="15:16" ht="12.75" customHeight="1" x14ac:dyDescent="0.2">
      <c r="O1232" s="153"/>
      <c r="P1232" s="283"/>
    </row>
    <row r="1233" spans="15:16" ht="12.75" customHeight="1" x14ac:dyDescent="0.2">
      <c r="O1233" s="153"/>
      <c r="P1233" s="283"/>
    </row>
    <row r="1234" spans="15:16" ht="12.75" customHeight="1" x14ac:dyDescent="0.2">
      <c r="O1234" s="153"/>
      <c r="P1234" s="283"/>
    </row>
    <row r="1235" spans="15:16" ht="12.75" customHeight="1" x14ac:dyDescent="0.2">
      <c r="O1235" s="153"/>
      <c r="P1235" s="283"/>
    </row>
    <row r="1236" spans="15:16" ht="12.75" customHeight="1" x14ac:dyDescent="0.2">
      <c r="O1236" s="153"/>
      <c r="P1236" s="283"/>
    </row>
    <row r="1237" spans="15:16" ht="12.75" customHeight="1" x14ac:dyDescent="0.2">
      <c r="O1237" s="153"/>
      <c r="P1237" s="283"/>
    </row>
    <row r="1238" spans="15:16" ht="12.75" customHeight="1" x14ac:dyDescent="0.2">
      <c r="O1238" s="153"/>
      <c r="P1238" s="283"/>
    </row>
    <row r="1239" spans="15:16" ht="12.75" customHeight="1" x14ac:dyDescent="0.2">
      <c r="O1239" s="153"/>
      <c r="P1239" s="283"/>
    </row>
    <row r="1240" spans="15:16" ht="12.75" customHeight="1" x14ac:dyDescent="0.2">
      <c r="O1240" s="153"/>
      <c r="P1240" s="283"/>
    </row>
    <row r="1241" spans="15:16" ht="12.75" customHeight="1" x14ac:dyDescent="0.2">
      <c r="O1241" s="153"/>
      <c r="P1241" s="283"/>
    </row>
    <row r="1242" spans="15:16" ht="12.75" customHeight="1" x14ac:dyDescent="0.2">
      <c r="O1242" s="153"/>
      <c r="P1242" s="283"/>
    </row>
    <row r="1243" spans="15:16" ht="12.75" customHeight="1" x14ac:dyDescent="0.2">
      <c r="O1243" s="153"/>
      <c r="P1243" s="283"/>
    </row>
    <row r="1244" spans="15:16" ht="12.75" customHeight="1" x14ac:dyDescent="0.2">
      <c r="O1244" s="153"/>
      <c r="P1244" s="283"/>
    </row>
    <row r="1245" spans="15:16" ht="12.75" customHeight="1" x14ac:dyDescent="0.2">
      <c r="O1245" s="153"/>
      <c r="P1245" s="283"/>
    </row>
    <row r="1246" spans="15:16" ht="12.75" customHeight="1" x14ac:dyDescent="0.2">
      <c r="O1246" s="153"/>
      <c r="P1246" s="283"/>
    </row>
    <row r="1247" spans="15:16" ht="12.75" customHeight="1" x14ac:dyDescent="0.2">
      <c r="O1247" s="153"/>
      <c r="P1247" s="283"/>
    </row>
    <row r="1248" spans="15:16" ht="12.75" customHeight="1" x14ac:dyDescent="0.2">
      <c r="O1248" s="153"/>
      <c r="P1248" s="283"/>
    </row>
    <row r="1249" spans="15:16" ht="12.75" customHeight="1" x14ac:dyDescent="0.2">
      <c r="O1249" s="153"/>
      <c r="P1249" s="283"/>
    </row>
    <row r="1250" spans="15:16" ht="12.75" customHeight="1" x14ac:dyDescent="0.2">
      <c r="O1250" s="153"/>
      <c r="P1250" s="283"/>
    </row>
    <row r="1251" spans="15:16" ht="12.75" customHeight="1" x14ac:dyDescent="0.2">
      <c r="O1251" s="153"/>
      <c r="P1251" s="283"/>
    </row>
    <row r="1252" spans="15:16" ht="12.75" customHeight="1" x14ac:dyDescent="0.2">
      <c r="O1252" s="153"/>
      <c r="P1252" s="283"/>
    </row>
    <row r="1253" spans="15:16" ht="12.75" customHeight="1" x14ac:dyDescent="0.2">
      <c r="O1253" s="153"/>
      <c r="P1253" s="283"/>
    </row>
    <row r="1254" spans="15:16" ht="12.75" customHeight="1" x14ac:dyDescent="0.2">
      <c r="O1254" s="153"/>
      <c r="P1254" s="283"/>
    </row>
    <row r="1255" spans="15:16" ht="12.75" customHeight="1" x14ac:dyDescent="0.2">
      <c r="O1255" s="153"/>
      <c r="P1255" s="283"/>
    </row>
    <row r="1256" spans="15:16" ht="12.75" customHeight="1" x14ac:dyDescent="0.2">
      <c r="O1256" s="153"/>
      <c r="P1256" s="283"/>
    </row>
    <row r="1257" spans="15:16" ht="12.75" customHeight="1" x14ac:dyDescent="0.2">
      <c r="O1257" s="153"/>
      <c r="P1257" s="283"/>
    </row>
    <row r="1258" spans="15:16" ht="12.75" customHeight="1" x14ac:dyDescent="0.2">
      <c r="O1258" s="153"/>
      <c r="P1258" s="283"/>
    </row>
    <row r="1259" spans="15:16" ht="12.75" customHeight="1" x14ac:dyDescent="0.2">
      <c r="O1259" s="153"/>
      <c r="P1259" s="283"/>
    </row>
    <row r="1260" spans="15:16" ht="12.75" customHeight="1" x14ac:dyDescent="0.2">
      <c r="O1260" s="153"/>
      <c r="P1260" s="283"/>
    </row>
    <row r="1261" spans="15:16" ht="12.75" customHeight="1" x14ac:dyDescent="0.2">
      <c r="O1261" s="153"/>
      <c r="P1261" s="283"/>
    </row>
    <row r="1262" spans="15:16" ht="12.75" customHeight="1" x14ac:dyDescent="0.2">
      <c r="O1262" s="153"/>
      <c r="P1262" s="283"/>
    </row>
    <row r="1263" spans="15:16" ht="12.75" customHeight="1" x14ac:dyDescent="0.2">
      <c r="O1263" s="153"/>
      <c r="P1263" s="283"/>
    </row>
    <row r="1264" spans="15:16" ht="12.75" customHeight="1" x14ac:dyDescent="0.2">
      <c r="O1264" s="153"/>
      <c r="P1264" s="283"/>
    </row>
    <row r="1265" spans="15:16" ht="12.75" customHeight="1" x14ac:dyDescent="0.2">
      <c r="O1265" s="153"/>
      <c r="P1265" s="283"/>
    </row>
    <row r="1266" spans="15:16" ht="12.75" customHeight="1" x14ac:dyDescent="0.2">
      <c r="O1266" s="153"/>
      <c r="P1266" s="283"/>
    </row>
    <row r="1267" spans="15:16" ht="12.75" customHeight="1" x14ac:dyDescent="0.2">
      <c r="O1267" s="153"/>
      <c r="P1267" s="283"/>
    </row>
    <row r="1268" spans="15:16" ht="12.75" customHeight="1" x14ac:dyDescent="0.2">
      <c r="O1268" s="153"/>
      <c r="P1268" s="283"/>
    </row>
    <row r="1269" spans="15:16" ht="12.75" customHeight="1" x14ac:dyDescent="0.2">
      <c r="O1269" s="153"/>
      <c r="P1269" s="283"/>
    </row>
    <row r="1270" spans="15:16" ht="12.75" customHeight="1" x14ac:dyDescent="0.2">
      <c r="O1270" s="280"/>
    </row>
    <row r="1271" spans="15:16" ht="12.75" customHeight="1" x14ac:dyDescent="0.2">
      <c r="O1271" s="280"/>
    </row>
    <row r="1272" spans="15:16" ht="12.75" customHeight="1" x14ac:dyDescent="0.2">
      <c r="O1272" s="280"/>
    </row>
    <row r="1273" spans="15:16" ht="12.75" customHeight="1" x14ac:dyDescent="0.2">
      <c r="O1273" s="280"/>
    </row>
    <row r="1274" spans="15:16" ht="12.75" customHeight="1" x14ac:dyDescent="0.2">
      <c r="O1274" s="280"/>
    </row>
    <row r="1275" spans="15:16" ht="12.75" customHeight="1" x14ac:dyDescent="0.2">
      <c r="O1275" s="280"/>
    </row>
    <row r="1276" spans="15:16" ht="12.75" customHeight="1" x14ac:dyDescent="0.2">
      <c r="O1276" s="280"/>
    </row>
    <row r="1277" spans="15:16" ht="12.75" customHeight="1" x14ac:dyDescent="0.2">
      <c r="O1277" s="280"/>
    </row>
    <row r="1278" spans="15:16" ht="12.75" customHeight="1" x14ac:dyDescent="0.2">
      <c r="O1278" s="280"/>
    </row>
    <row r="1279" spans="15:16" ht="12.75" customHeight="1" x14ac:dyDescent="0.2">
      <c r="O1279" s="280"/>
    </row>
    <row r="1280" spans="15:16" ht="12.75" customHeight="1" x14ac:dyDescent="0.2">
      <c r="O1280" s="280"/>
    </row>
    <row r="1281" spans="15:15" ht="12.75" customHeight="1" x14ac:dyDescent="0.2">
      <c r="O1281" s="280"/>
    </row>
    <row r="1282" spans="15:15" ht="12.75" customHeight="1" x14ac:dyDescent="0.2">
      <c r="O1282" s="280"/>
    </row>
    <row r="1283" spans="15:15" ht="12.75" customHeight="1" x14ac:dyDescent="0.2">
      <c r="O1283" s="280"/>
    </row>
    <row r="1284" spans="15:15" ht="12.75" customHeight="1" x14ac:dyDescent="0.2">
      <c r="O1284" s="280"/>
    </row>
    <row r="1285" spans="15:15" ht="12.75" customHeight="1" x14ac:dyDescent="0.2">
      <c r="O1285" s="280"/>
    </row>
    <row r="1286" spans="15:15" ht="12.75" customHeight="1" x14ac:dyDescent="0.2">
      <c r="O1286" s="280"/>
    </row>
    <row r="1287" spans="15:15" ht="12.75" customHeight="1" x14ac:dyDescent="0.2">
      <c r="O1287" s="280"/>
    </row>
    <row r="1288" spans="15:15" ht="12.75" customHeight="1" x14ac:dyDescent="0.2">
      <c r="O1288" s="280"/>
    </row>
    <row r="1289" spans="15:15" ht="12.75" customHeight="1" x14ac:dyDescent="0.2">
      <c r="O1289" s="280"/>
    </row>
    <row r="1290" spans="15:15" ht="12.75" customHeight="1" x14ac:dyDescent="0.2">
      <c r="O1290" s="280"/>
    </row>
    <row r="1291" spans="15:15" ht="12.75" customHeight="1" x14ac:dyDescent="0.2">
      <c r="O1291" s="280"/>
    </row>
    <row r="1292" spans="15:15" ht="12.75" customHeight="1" x14ac:dyDescent="0.2">
      <c r="O1292" s="280"/>
    </row>
    <row r="1293" spans="15:15" ht="12.75" customHeight="1" x14ac:dyDescent="0.2">
      <c r="O1293" s="280"/>
    </row>
    <row r="1294" spans="15:15" ht="12.75" customHeight="1" x14ac:dyDescent="0.2">
      <c r="O1294" s="280"/>
    </row>
    <row r="1295" spans="15:15" ht="12.75" customHeight="1" x14ac:dyDescent="0.2">
      <c r="O1295" s="280"/>
    </row>
    <row r="1296" spans="15:15" ht="12.75" customHeight="1" x14ac:dyDescent="0.2">
      <c r="O1296" s="280"/>
    </row>
    <row r="1297" spans="15:15" ht="12.75" customHeight="1" x14ac:dyDescent="0.2">
      <c r="O1297" s="280"/>
    </row>
    <row r="1298" spans="15:15" ht="12.75" customHeight="1" x14ac:dyDescent="0.2">
      <c r="O1298" s="280"/>
    </row>
    <row r="1299" spans="15:15" ht="12.75" customHeight="1" x14ac:dyDescent="0.2">
      <c r="O1299" s="280"/>
    </row>
    <row r="1300" spans="15:15" ht="12.75" customHeight="1" x14ac:dyDescent="0.2">
      <c r="O1300" s="280"/>
    </row>
    <row r="1301" spans="15:15" ht="12.75" customHeight="1" x14ac:dyDescent="0.2">
      <c r="O1301" s="280"/>
    </row>
    <row r="1302" spans="15:15" ht="12.75" customHeight="1" x14ac:dyDescent="0.2">
      <c r="O1302" s="280"/>
    </row>
    <row r="1303" spans="15:15" ht="12.75" customHeight="1" x14ac:dyDescent="0.2">
      <c r="O1303" s="280"/>
    </row>
    <row r="1304" spans="15:15" ht="12.75" customHeight="1" x14ac:dyDescent="0.2">
      <c r="O1304" s="280"/>
    </row>
    <row r="1305" spans="15:15" ht="12.75" customHeight="1" x14ac:dyDescent="0.2">
      <c r="O1305" s="280"/>
    </row>
    <row r="1306" spans="15:15" ht="12.75" customHeight="1" x14ac:dyDescent="0.2">
      <c r="O1306" s="280"/>
    </row>
    <row r="1307" spans="15:15" ht="12.75" customHeight="1" x14ac:dyDescent="0.2">
      <c r="O1307" s="280"/>
    </row>
    <row r="1308" spans="15:15" ht="12.75" customHeight="1" x14ac:dyDescent="0.2">
      <c r="O1308" s="280"/>
    </row>
    <row r="1309" spans="15:15" ht="12.75" customHeight="1" x14ac:dyDescent="0.2">
      <c r="O1309" s="280"/>
    </row>
    <row r="1310" spans="15:15" ht="12.75" customHeight="1" x14ac:dyDescent="0.2">
      <c r="O1310" s="280"/>
    </row>
    <row r="1311" spans="15:15" ht="12.75" customHeight="1" x14ac:dyDescent="0.2">
      <c r="O1311" s="280"/>
    </row>
    <row r="1312" spans="15:15" ht="12.75" customHeight="1" x14ac:dyDescent="0.2">
      <c r="O1312" s="280"/>
    </row>
    <row r="1313" spans="15:15" ht="12.75" customHeight="1" x14ac:dyDescent="0.2">
      <c r="O1313" s="280"/>
    </row>
    <row r="1314" spans="15:15" ht="12.75" customHeight="1" x14ac:dyDescent="0.2">
      <c r="O1314" s="280"/>
    </row>
    <row r="1315" spans="15:15" ht="12.75" customHeight="1" x14ac:dyDescent="0.2">
      <c r="O1315" s="280"/>
    </row>
    <row r="1316" spans="15:15" ht="12.75" customHeight="1" x14ac:dyDescent="0.2">
      <c r="O1316" s="280"/>
    </row>
    <row r="1317" spans="15:15" ht="12.75" customHeight="1" x14ac:dyDescent="0.2">
      <c r="O1317" s="280"/>
    </row>
    <row r="1318" spans="15:15" ht="12.75" customHeight="1" x14ac:dyDescent="0.2">
      <c r="O1318" s="280"/>
    </row>
    <row r="1319" spans="15:15" ht="12.75" customHeight="1" x14ac:dyDescent="0.2">
      <c r="O1319" s="280"/>
    </row>
    <row r="1320" spans="15:15" ht="12.75" customHeight="1" x14ac:dyDescent="0.2">
      <c r="O1320" s="280"/>
    </row>
    <row r="1321" spans="15:15" ht="12.75" customHeight="1" x14ac:dyDescent="0.2">
      <c r="O1321" s="280"/>
    </row>
    <row r="1322" spans="15:15" ht="12.75" customHeight="1" x14ac:dyDescent="0.2">
      <c r="O1322" s="280"/>
    </row>
    <row r="1323" spans="15:15" ht="12.75" customHeight="1" x14ac:dyDescent="0.2">
      <c r="O1323" s="280"/>
    </row>
    <row r="1324" spans="15:15" ht="12.75" customHeight="1" x14ac:dyDescent="0.2">
      <c r="O1324" s="280"/>
    </row>
    <row r="1325" spans="15:15" ht="12.75" customHeight="1" x14ac:dyDescent="0.2">
      <c r="O1325" s="280"/>
    </row>
    <row r="1326" spans="15:15" ht="12.75" customHeight="1" x14ac:dyDescent="0.2">
      <c r="O1326" s="280"/>
    </row>
    <row r="1327" spans="15:15" ht="12.75" customHeight="1" x14ac:dyDescent="0.2">
      <c r="O1327" s="280"/>
    </row>
    <row r="1328" spans="15:15" ht="12.75" customHeight="1" x14ac:dyDescent="0.2">
      <c r="O1328" s="280"/>
    </row>
    <row r="1329" spans="15:15" ht="12.75" customHeight="1" x14ac:dyDescent="0.2">
      <c r="O1329" s="280"/>
    </row>
    <row r="1330" spans="15:15" ht="12.75" customHeight="1" x14ac:dyDescent="0.2">
      <c r="O1330" s="280"/>
    </row>
    <row r="1331" spans="15:15" ht="12.75" customHeight="1" x14ac:dyDescent="0.2">
      <c r="O1331" s="280"/>
    </row>
    <row r="1332" spans="15:15" ht="12.75" customHeight="1" x14ac:dyDescent="0.2">
      <c r="O1332" s="280"/>
    </row>
    <row r="1333" spans="15:15" ht="12.75" customHeight="1" x14ac:dyDescent="0.2">
      <c r="O1333" s="280"/>
    </row>
    <row r="1334" spans="15:15" ht="12.75" customHeight="1" x14ac:dyDescent="0.2">
      <c r="O1334" s="280"/>
    </row>
    <row r="1335" spans="15:15" ht="12.75" customHeight="1" x14ac:dyDescent="0.2">
      <c r="O1335" s="280"/>
    </row>
    <row r="1336" spans="15:15" ht="12.75" customHeight="1" x14ac:dyDescent="0.2">
      <c r="O1336" s="280"/>
    </row>
    <row r="1337" spans="15:15" ht="12.75" customHeight="1" x14ac:dyDescent="0.2">
      <c r="O1337" s="280"/>
    </row>
    <row r="1338" spans="15:15" ht="12.75" customHeight="1" x14ac:dyDescent="0.2">
      <c r="O1338" s="280"/>
    </row>
    <row r="1339" spans="15:15" ht="12.75" customHeight="1" x14ac:dyDescent="0.2">
      <c r="O1339" s="280"/>
    </row>
    <row r="1340" spans="15:15" ht="12.75" customHeight="1" x14ac:dyDescent="0.2">
      <c r="O1340" s="280"/>
    </row>
    <row r="1341" spans="15:15" ht="12.75" customHeight="1" x14ac:dyDescent="0.2">
      <c r="O1341" s="280"/>
    </row>
    <row r="1342" spans="15:15" ht="12.75" customHeight="1" x14ac:dyDescent="0.2">
      <c r="O1342" s="280"/>
    </row>
    <row r="1343" spans="15:15" ht="12.75" customHeight="1" x14ac:dyDescent="0.2">
      <c r="O1343" s="280"/>
    </row>
    <row r="1344" spans="15:15" ht="12.75" customHeight="1" x14ac:dyDescent="0.2">
      <c r="O1344" s="280"/>
    </row>
    <row r="1345" spans="15:15" ht="12.75" customHeight="1" x14ac:dyDescent="0.2">
      <c r="O1345" s="280"/>
    </row>
    <row r="1346" spans="15:15" ht="12.75" customHeight="1" x14ac:dyDescent="0.2">
      <c r="O1346" s="280"/>
    </row>
    <row r="1347" spans="15:15" ht="12.75" customHeight="1" x14ac:dyDescent="0.2">
      <c r="O1347" s="280"/>
    </row>
    <row r="1348" spans="15:15" ht="12.75" customHeight="1" x14ac:dyDescent="0.2">
      <c r="O1348" s="280"/>
    </row>
    <row r="1349" spans="15:15" ht="12.75" customHeight="1" x14ac:dyDescent="0.2">
      <c r="O1349" s="280"/>
    </row>
    <row r="1350" spans="15:15" ht="12.75" customHeight="1" x14ac:dyDescent="0.2">
      <c r="O1350" s="280"/>
    </row>
    <row r="1351" spans="15:15" ht="12.75" customHeight="1" x14ac:dyDescent="0.2">
      <c r="O1351" s="280"/>
    </row>
    <row r="1352" spans="15:15" ht="12.75" customHeight="1" x14ac:dyDescent="0.2">
      <c r="O1352" s="280"/>
    </row>
    <row r="1353" spans="15:15" ht="12.75" customHeight="1" x14ac:dyDescent="0.2">
      <c r="O1353" s="280"/>
    </row>
    <row r="1354" spans="15:15" ht="12.75" customHeight="1" x14ac:dyDescent="0.2">
      <c r="O1354" s="280"/>
    </row>
    <row r="1355" spans="15:15" ht="12.75" customHeight="1" x14ac:dyDescent="0.2">
      <c r="O1355" s="280"/>
    </row>
    <row r="1356" spans="15:15" ht="12.75" customHeight="1" x14ac:dyDescent="0.2">
      <c r="O1356" s="280"/>
    </row>
    <row r="1357" spans="15:15" ht="12.75" customHeight="1" x14ac:dyDescent="0.2">
      <c r="O1357" s="280"/>
    </row>
    <row r="1358" spans="15:15" ht="12.75" customHeight="1" x14ac:dyDescent="0.2">
      <c r="O1358" s="280"/>
    </row>
    <row r="1359" spans="15:15" ht="12.75" customHeight="1" x14ac:dyDescent="0.2">
      <c r="O1359" s="280"/>
    </row>
    <row r="1360" spans="15:15" ht="12.75" customHeight="1" x14ac:dyDescent="0.2">
      <c r="O1360" s="280"/>
    </row>
    <row r="1361" spans="15:15" ht="12.75" customHeight="1" x14ac:dyDescent="0.2">
      <c r="O1361" s="280"/>
    </row>
    <row r="1362" spans="15:15" ht="12.75" customHeight="1" x14ac:dyDescent="0.2">
      <c r="O1362" s="280"/>
    </row>
    <row r="1363" spans="15:15" ht="12.75" customHeight="1" x14ac:dyDescent="0.2">
      <c r="O1363" s="280"/>
    </row>
    <row r="1364" spans="15:15" ht="12.75" customHeight="1" x14ac:dyDescent="0.2">
      <c r="O1364" s="280"/>
    </row>
    <row r="1365" spans="15:15" ht="12.75" customHeight="1" x14ac:dyDescent="0.2">
      <c r="O1365" s="280"/>
    </row>
    <row r="1366" spans="15:15" ht="12.75" customHeight="1" x14ac:dyDescent="0.2">
      <c r="O1366" s="280"/>
    </row>
    <row r="1367" spans="15:15" ht="12.75" customHeight="1" x14ac:dyDescent="0.2">
      <c r="O1367" s="280"/>
    </row>
    <row r="1368" spans="15:15" ht="12.75" customHeight="1" x14ac:dyDescent="0.2">
      <c r="O1368" s="280"/>
    </row>
    <row r="1369" spans="15:15" ht="12.75" customHeight="1" x14ac:dyDescent="0.2">
      <c r="O1369" s="280"/>
    </row>
    <row r="1370" spans="15:15" ht="12.75" customHeight="1" x14ac:dyDescent="0.2">
      <c r="O1370" s="280"/>
    </row>
    <row r="1371" spans="15:15" ht="12.75" customHeight="1" x14ac:dyDescent="0.2">
      <c r="O1371" s="280"/>
    </row>
    <row r="1372" spans="15:15" ht="12.75" customHeight="1" x14ac:dyDescent="0.2">
      <c r="O1372" s="280"/>
    </row>
    <row r="1373" spans="15:15" ht="12.75" customHeight="1" x14ac:dyDescent="0.2">
      <c r="O1373" s="280"/>
    </row>
    <row r="1374" spans="15:15" ht="12.75" customHeight="1" x14ac:dyDescent="0.2">
      <c r="O1374" s="280"/>
    </row>
    <row r="1375" spans="15:15" ht="12.75" customHeight="1" x14ac:dyDescent="0.2">
      <c r="O1375" s="280"/>
    </row>
    <row r="1376" spans="15:15" ht="12.75" customHeight="1" x14ac:dyDescent="0.2">
      <c r="O1376" s="280"/>
    </row>
    <row r="1377" spans="15:15" ht="12.75" customHeight="1" x14ac:dyDescent="0.2">
      <c r="O1377" s="280"/>
    </row>
    <row r="1378" spans="15:15" ht="12.75" customHeight="1" x14ac:dyDescent="0.2">
      <c r="O1378" s="280"/>
    </row>
    <row r="1379" spans="15:15" ht="12.75" customHeight="1" x14ac:dyDescent="0.2">
      <c r="O1379" s="280"/>
    </row>
    <row r="1380" spans="15:15" ht="12.75" customHeight="1" x14ac:dyDescent="0.2">
      <c r="O1380" s="280"/>
    </row>
    <row r="1381" spans="15:15" ht="12.75" customHeight="1" x14ac:dyDescent="0.2">
      <c r="O1381" s="280"/>
    </row>
    <row r="1382" spans="15:15" ht="12.75" customHeight="1" x14ac:dyDescent="0.2">
      <c r="O1382" s="280"/>
    </row>
    <row r="1383" spans="15:15" ht="12.75" customHeight="1" x14ac:dyDescent="0.2">
      <c r="O1383" s="280"/>
    </row>
    <row r="1384" spans="15:15" ht="12.75" customHeight="1" x14ac:dyDescent="0.2">
      <c r="O1384" s="280"/>
    </row>
    <row r="1385" spans="15:15" ht="12.75" customHeight="1" x14ac:dyDescent="0.2">
      <c r="O1385" s="280"/>
    </row>
    <row r="1386" spans="15:15" ht="12.75" customHeight="1" x14ac:dyDescent="0.2">
      <c r="O1386" s="280"/>
    </row>
    <row r="1387" spans="15:15" ht="12.75" customHeight="1" x14ac:dyDescent="0.2">
      <c r="O1387" s="280"/>
    </row>
    <row r="1388" spans="15:15" ht="12.75" customHeight="1" x14ac:dyDescent="0.2">
      <c r="O1388" s="280"/>
    </row>
    <row r="1389" spans="15:15" ht="12.75" customHeight="1" x14ac:dyDescent="0.2">
      <c r="O1389" s="280"/>
    </row>
    <row r="1390" spans="15:15" ht="12.75" customHeight="1" x14ac:dyDescent="0.2">
      <c r="O1390" s="280"/>
    </row>
    <row r="1391" spans="15:15" ht="12.75" customHeight="1" x14ac:dyDescent="0.2">
      <c r="O1391" s="280"/>
    </row>
    <row r="1392" spans="15:15" ht="12.75" customHeight="1" x14ac:dyDescent="0.2">
      <c r="O1392" s="280"/>
    </row>
    <row r="1393" spans="15:15" ht="12.75" customHeight="1" x14ac:dyDescent="0.2">
      <c r="O1393" s="280"/>
    </row>
    <row r="1394" spans="15:15" ht="12.75" customHeight="1" x14ac:dyDescent="0.2">
      <c r="O1394" s="280"/>
    </row>
    <row r="1395" spans="15:15" ht="12.75" customHeight="1" x14ac:dyDescent="0.2">
      <c r="O1395" s="280"/>
    </row>
    <row r="1396" spans="15:15" ht="12.75" customHeight="1" x14ac:dyDescent="0.2">
      <c r="O1396" s="280"/>
    </row>
    <row r="1397" spans="15:15" ht="12.75" customHeight="1" x14ac:dyDescent="0.2">
      <c r="O1397" s="280"/>
    </row>
    <row r="1398" spans="15:15" ht="12.75" customHeight="1" x14ac:dyDescent="0.2">
      <c r="O1398" s="280"/>
    </row>
    <row r="1399" spans="15:15" ht="12.75" customHeight="1" x14ac:dyDescent="0.2">
      <c r="O1399" s="280"/>
    </row>
    <row r="1400" spans="15:15" ht="12.75" customHeight="1" x14ac:dyDescent="0.2">
      <c r="O1400" s="280"/>
    </row>
    <row r="1401" spans="15:15" ht="12.75" customHeight="1" x14ac:dyDescent="0.2">
      <c r="O1401" s="280"/>
    </row>
    <row r="1402" spans="15:15" ht="12.75" customHeight="1" x14ac:dyDescent="0.2">
      <c r="O1402" s="280"/>
    </row>
    <row r="1403" spans="15:15" ht="12.75" customHeight="1" x14ac:dyDescent="0.2">
      <c r="O1403" s="280"/>
    </row>
    <row r="1404" spans="15:15" ht="12.75" customHeight="1" x14ac:dyDescent="0.2">
      <c r="O1404" s="280"/>
    </row>
    <row r="1405" spans="15:15" ht="12.75" customHeight="1" x14ac:dyDescent="0.2">
      <c r="O1405" s="280"/>
    </row>
    <row r="1406" spans="15:15" ht="12.75" customHeight="1" x14ac:dyDescent="0.2">
      <c r="O1406" s="280"/>
    </row>
    <row r="1407" spans="15:15" ht="12.75" customHeight="1" x14ac:dyDescent="0.2">
      <c r="O1407" s="280"/>
    </row>
    <row r="1408" spans="15:15" ht="12.75" customHeight="1" x14ac:dyDescent="0.2">
      <c r="O1408" s="280"/>
    </row>
    <row r="1409" spans="15:15" ht="12.75" customHeight="1" x14ac:dyDescent="0.2">
      <c r="O1409" s="280"/>
    </row>
    <row r="1410" spans="15:15" ht="12.75" customHeight="1" x14ac:dyDescent="0.2">
      <c r="O1410" s="280"/>
    </row>
    <row r="1411" spans="15:15" ht="12.75" customHeight="1" x14ac:dyDescent="0.2">
      <c r="O1411" s="280"/>
    </row>
    <row r="1412" spans="15:15" ht="12.75" customHeight="1" x14ac:dyDescent="0.2">
      <c r="O1412" s="280"/>
    </row>
    <row r="1413" spans="15:15" ht="12.75" customHeight="1" x14ac:dyDescent="0.2">
      <c r="O1413" s="280"/>
    </row>
    <row r="1414" spans="15:15" ht="12.75" customHeight="1" x14ac:dyDescent="0.2">
      <c r="O1414" s="280"/>
    </row>
    <row r="1415" spans="15:15" ht="12.75" customHeight="1" x14ac:dyDescent="0.2">
      <c r="O1415" s="280"/>
    </row>
    <row r="1416" spans="15:15" ht="12.75" customHeight="1" x14ac:dyDescent="0.2">
      <c r="O1416" s="280"/>
    </row>
    <row r="1417" spans="15:15" ht="12.75" customHeight="1" x14ac:dyDescent="0.2">
      <c r="O1417" s="280"/>
    </row>
    <row r="1418" spans="15:15" ht="12.75" customHeight="1" x14ac:dyDescent="0.2">
      <c r="O1418" s="280"/>
    </row>
    <row r="1419" spans="15:15" ht="12.75" customHeight="1" x14ac:dyDescent="0.2">
      <c r="O1419" s="280"/>
    </row>
    <row r="1420" spans="15:15" ht="12.75" customHeight="1" x14ac:dyDescent="0.2">
      <c r="O1420" s="280"/>
    </row>
    <row r="1421" spans="15:15" ht="12.75" customHeight="1" x14ac:dyDescent="0.2">
      <c r="O1421" s="280"/>
    </row>
    <row r="1422" spans="15:15" ht="12.75" customHeight="1" x14ac:dyDescent="0.2">
      <c r="O1422" s="280"/>
    </row>
    <row r="1423" spans="15:15" ht="12.75" customHeight="1" x14ac:dyDescent="0.2">
      <c r="O1423" s="280"/>
    </row>
    <row r="1424" spans="15:15" ht="12.75" customHeight="1" x14ac:dyDescent="0.2">
      <c r="O1424" s="280"/>
    </row>
    <row r="1425" spans="9:15" ht="12.75" customHeight="1" x14ac:dyDescent="0.2">
      <c r="O1425" s="280"/>
    </row>
    <row r="1426" spans="9:15" ht="12.75" customHeight="1" x14ac:dyDescent="0.2">
      <c r="O1426" s="280"/>
    </row>
    <row r="1427" spans="9:15" ht="12.75" customHeight="1" x14ac:dyDescent="0.2">
      <c r="O1427" s="280"/>
    </row>
    <row r="1428" spans="9:15" ht="12.75" customHeight="1" x14ac:dyDescent="0.2">
      <c r="O1428" s="280"/>
    </row>
    <row r="1429" spans="9:15" ht="12.75" customHeight="1" x14ac:dyDescent="0.2">
      <c r="O1429" s="280"/>
    </row>
    <row r="1430" spans="9:15" ht="12.75" customHeight="1" x14ac:dyDescent="0.2">
      <c r="O1430" s="280"/>
    </row>
    <row r="1431" spans="9:15" ht="12.75" customHeight="1" x14ac:dyDescent="0.2">
      <c r="O1431" s="280"/>
    </row>
    <row r="1432" spans="9:15" ht="12.75" customHeight="1" x14ac:dyDescent="0.2">
      <c r="O1432" s="280"/>
    </row>
    <row r="1433" spans="9:15" ht="12.75" customHeight="1" x14ac:dyDescent="0.2">
      <c r="O1433" s="280"/>
    </row>
    <row r="1434" spans="9:15" ht="12.75" customHeight="1" x14ac:dyDescent="0.2">
      <c r="O1434" s="280"/>
    </row>
    <row r="1435" spans="9:15" ht="12.75" customHeight="1" x14ac:dyDescent="0.2">
      <c r="O1435" s="280"/>
    </row>
    <row r="1436" spans="9:15" ht="12.75" customHeight="1" x14ac:dyDescent="0.2">
      <c r="O1436" s="280"/>
    </row>
    <row r="1437" spans="9:15" ht="12.75" customHeight="1" x14ac:dyDescent="0.2">
      <c r="O1437" s="280"/>
    </row>
    <row r="1438" spans="9:15" ht="12.75" customHeight="1" x14ac:dyDescent="0.2">
      <c r="O1438" s="280"/>
    </row>
    <row r="1439" spans="9:15" ht="12.75" customHeight="1" x14ac:dyDescent="0.2">
      <c r="I1439" s="258"/>
      <c r="O1439" s="280"/>
    </row>
    <row r="1440" spans="9:15" ht="12.75" customHeight="1" x14ac:dyDescent="0.2">
      <c r="O1440" s="280"/>
    </row>
    <row r="1441" spans="15:15" ht="12.75" customHeight="1" x14ac:dyDescent="0.2">
      <c r="O1441" s="280"/>
    </row>
    <row r="1442" spans="15:15" ht="12.75" customHeight="1" x14ac:dyDescent="0.2">
      <c r="O1442" s="280"/>
    </row>
    <row r="1443" spans="15:15" ht="12.75" customHeight="1" x14ac:dyDescent="0.2">
      <c r="O1443" s="280"/>
    </row>
    <row r="1444" spans="15:15" ht="12.75" customHeight="1" x14ac:dyDescent="0.2">
      <c r="O1444" s="280"/>
    </row>
    <row r="1445" spans="15:15" ht="12.75" customHeight="1" x14ac:dyDescent="0.2">
      <c r="O1445" s="280"/>
    </row>
    <row r="1446" spans="15:15" ht="12.75" customHeight="1" x14ac:dyDescent="0.2">
      <c r="O1446" s="280"/>
    </row>
    <row r="1447" spans="15:15" ht="12.75" customHeight="1" x14ac:dyDescent="0.2">
      <c r="O1447" s="280"/>
    </row>
    <row r="1448" spans="15:15" ht="12.75" customHeight="1" x14ac:dyDescent="0.2">
      <c r="O1448" s="280"/>
    </row>
    <row r="1449" spans="15:15" ht="12.75" customHeight="1" x14ac:dyDescent="0.2">
      <c r="O1449" s="280"/>
    </row>
    <row r="1450" spans="15:15" ht="12.75" customHeight="1" x14ac:dyDescent="0.2">
      <c r="O1450" s="280"/>
    </row>
    <row r="1451" spans="15:15" ht="12.75" customHeight="1" x14ac:dyDescent="0.2">
      <c r="O1451" s="280"/>
    </row>
    <row r="1452" spans="15:15" ht="12.75" customHeight="1" x14ac:dyDescent="0.2">
      <c r="O1452" s="280"/>
    </row>
    <row r="1453" spans="15:15" ht="12.75" customHeight="1" x14ac:dyDescent="0.2">
      <c r="O1453" s="280"/>
    </row>
    <row r="1454" spans="15:15" ht="12.75" customHeight="1" x14ac:dyDescent="0.2">
      <c r="O1454" s="280"/>
    </row>
    <row r="1455" spans="15:15" ht="12.75" customHeight="1" x14ac:dyDescent="0.2">
      <c r="O1455" s="280"/>
    </row>
    <row r="1456" spans="15:15" ht="12.75" customHeight="1" x14ac:dyDescent="0.2">
      <c r="O1456" s="280"/>
    </row>
    <row r="1457" spans="15:15" ht="12.75" customHeight="1" x14ac:dyDescent="0.2">
      <c r="O1457" s="280"/>
    </row>
    <row r="1458" spans="15:15" ht="12.75" customHeight="1" x14ac:dyDescent="0.2">
      <c r="O1458" s="280"/>
    </row>
    <row r="1459" spans="15:15" ht="12.75" customHeight="1" x14ac:dyDescent="0.2">
      <c r="O1459" s="280"/>
    </row>
    <row r="1460" spans="15:15" ht="12.75" customHeight="1" x14ac:dyDescent="0.2">
      <c r="O1460" s="280"/>
    </row>
    <row r="1461" spans="15:15" ht="12.75" customHeight="1" x14ac:dyDescent="0.2">
      <c r="O1461" s="280"/>
    </row>
    <row r="1462" spans="15:15" ht="12.75" customHeight="1" x14ac:dyDescent="0.2">
      <c r="O1462" s="280"/>
    </row>
    <row r="1463" spans="15:15" ht="12.75" customHeight="1" x14ac:dyDescent="0.2">
      <c r="O1463" s="280"/>
    </row>
    <row r="1464" spans="15:15" ht="12.75" customHeight="1" x14ac:dyDescent="0.2">
      <c r="O1464" s="280"/>
    </row>
    <row r="1465" spans="15:15" ht="12.75" customHeight="1" x14ac:dyDescent="0.2">
      <c r="O1465" s="280"/>
    </row>
  </sheetData>
  <mergeCells count="2">
    <mergeCell ref="G1:I1"/>
    <mergeCell ref="C1:E1"/>
  </mergeCells>
  <phoneticPr fontId="0" type="noConversion"/>
  <conditionalFormatting sqref="S2:W2 Z2:AD2">
    <cfRule type="expression" dxfId="2" priority="4">
      <formula>S2&lt;=#REF!</formula>
    </cfRule>
  </conditionalFormatting>
  <conditionalFormatting sqref="X2">
    <cfRule type="expression" dxfId="1" priority="2">
      <formula>X2&lt;=#REF!</formula>
    </cfRule>
  </conditionalFormatting>
  <conditionalFormatting sqref="Y2">
    <cfRule type="expression" dxfId="0" priority="1">
      <formula>Y2&lt;=#REF!</formula>
    </cfRule>
  </conditionalFormatting>
  <pageMargins left="0.86614173228346458" right="0.23622047244094491" top="0.59055118110236227" bottom="0.70866141732283472" header="0.51181102362204722" footer="0.39370078740157483"/>
  <pageSetup paperSize="8" scale="86" fitToHeight="0" orientation="portrait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zoomScale="90" zoomScaleNormal="90" workbookViewId="0">
      <pane ySplit="1" topLeftCell="A26" activePane="bottomLeft" state="frozen"/>
      <selection pane="bottomLeft" activeCell="H70" sqref="H70"/>
    </sheetView>
  </sheetViews>
  <sheetFormatPr defaultRowHeight="12.75" x14ac:dyDescent="0.2"/>
  <cols>
    <col min="1" max="1" width="14.42578125" bestFit="1" customWidth="1"/>
    <col min="2" max="2" width="11.28515625" bestFit="1" customWidth="1"/>
    <col min="3" max="3" width="9.28515625" bestFit="1" customWidth="1"/>
    <col min="4" max="4" width="9.85546875" bestFit="1" customWidth="1"/>
    <col min="6" max="6" width="20.28515625" bestFit="1" customWidth="1"/>
    <col min="7" max="7" width="21.140625" bestFit="1" customWidth="1"/>
    <col min="8" max="8" width="23.7109375" bestFit="1" customWidth="1"/>
    <col min="9" max="11" width="20.28515625" bestFit="1" customWidth="1"/>
    <col min="12" max="12" width="14.85546875" bestFit="1" customWidth="1"/>
    <col min="14" max="14" width="10.85546875" bestFit="1" customWidth="1"/>
    <col min="15" max="15" width="10.140625" bestFit="1" customWidth="1"/>
  </cols>
  <sheetData>
    <row r="1" spans="1:14" ht="14.25" x14ac:dyDescent="0.2">
      <c r="A1" s="207"/>
      <c r="B1" s="207"/>
      <c r="C1" s="207"/>
      <c r="D1" s="207"/>
      <c r="E1" s="207"/>
      <c r="F1" s="208" t="s">
        <v>1037</v>
      </c>
      <c r="G1" s="208" t="s">
        <v>1038</v>
      </c>
      <c r="H1" s="208" t="s">
        <v>1039</v>
      </c>
      <c r="I1" s="208" t="s">
        <v>831</v>
      </c>
      <c r="J1" s="208" t="s">
        <v>1040</v>
      </c>
      <c r="K1" s="208" t="s">
        <v>934</v>
      </c>
      <c r="L1" s="380" t="s">
        <v>1041</v>
      </c>
      <c r="M1" s="171"/>
      <c r="N1" s="171"/>
    </row>
    <row r="2" spans="1:14" ht="12.75" customHeight="1" x14ac:dyDescent="0.2">
      <c r="A2" s="209" t="s">
        <v>1001</v>
      </c>
      <c r="B2" s="210" t="s">
        <v>1002</v>
      </c>
      <c r="C2" s="210" t="s">
        <v>1003</v>
      </c>
      <c r="D2" s="210" t="s">
        <v>1004</v>
      </c>
      <c r="E2" s="211"/>
      <c r="F2" s="210" t="s">
        <v>1082</v>
      </c>
      <c r="G2" s="210" t="s">
        <v>1083</v>
      </c>
      <c r="H2" s="210" t="s">
        <v>1042</v>
      </c>
      <c r="I2" s="210" t="s">
        <v>1084</v>
      </c>
      <c r="J2" s="210" t="s">
        <v>1085</v>
      </c>
      <c r="K2" s="210" t="s">
        <v>1086</v>
      </c>
      <c r="L2" s="380"/>
      <c r="M2" s="171"/>
      <c r="N2" s="171"/>
    </row>
    <row r="3" spans="1:14" ht="12.75" customHeight="1" x14ac:dyDescent="0.2">
      <c r="A3" s="209"/>
      <c r="B3" s="210"/>
      <c r="C3" s="210"/>
      <c r="D3" s="210"/>
      <c r="E3" s="211"/>
      <c r="F3" s="210" t="s">
        <v>1043</v>
      </c>
      <c r="G3" s="210" t="s">
        <v>1044</v>
      </c>
      <c r="H3" s="210">
        <v>0.71150000000000002</v>
      </c>
      <c r="I3" s="210"/>
      <c r="J3" s="210" t="s">
        <v>1045</v>
      </c>
      <c r="K3" s="210"/>
      <c r="L3" s="381"/>
      <c r="M3" s="171"/>
      <c r="N3" s="171"/>
    </row>
    <row r="4" spans="1:14" x14ac:dyDescent="0.2">
      <c r="A4" s="213">
        <v>43373</v>
      </c>
      <c r="B4" s="203">
        <f>L4</f>
        <v>812217.00000000047</v>
      </c>
      <c r="C4" s="204"/>
      <c r="D4" s="204"/>
      <c r="E4" s="205"/>
      <c r="F4" s="206">
        <v>-9534.3823000000011</v>
      </c>
      <c r="G4" s="206">
        <v>2497.4354999999996</v>
      </c>
      <c r="H4" s="206">
        <v>-5866.3759</v>
      </c>
      <c r="I4" s="206">
        <v>-6625.5877</v>
      </c>
      <c r="J4" s="206">
        <v>1735.5045</v>
      </c>
      <c r="K4" s="206">
        <v>-57963.044099999999</v>
      </c>
      <c r="L4" s="204">
        <v>812217.00000000047</v>
      </c>
    </row>
    <row r="5" spans="1:14" s="78" customFormat="1" x14ac:dyDescent="0.2">
      <c r="A5" s="212" t="s">
        <v>1035</v>
      </c>
      <c r="B5" s="168"/>
      <c r="C5" s="164"/>
      <c r="D5" s="164"/>
      <c r="E5" s="167"/>
      <c r="F5" s="164"/>
      <c r="G5" s="164"/>
      <c r="H5" s="164"/>
      <c r="I5" s="164"/>
      <c r="J5" s="164"/>
      <c r="K5" s="165"/>
      <c r="L5" s="164"/>
    </row>
    <row r="6" spans="1:14" s="78" customFormat="1" x14ac:dyDescent="0.2">
      <c r="A6" s="212" t="s">
        <v>1036</v>
      </c>
      <c r="B6" s="164"/>
      <c r="C6" s="164"/>
      <c r="D6" s="164"/>
      <c r="E6" s="167"/>
      <c r="F6" s="164"/>
      <c r="G6" s="164"/>
      <c r="H6" s="164"/>
      <c r="I6" s="164"/>
      <c r="J6" s="164"/>
      <c r="K6" s="165"/>
      <c r="L6" s="164"/>
    </row>
    <row r="7" spans="1:14" x14ac:dyDescent="0.2">
      <c r="A7" s="212" t="s">
        <v>832</v>
      </c>
      <c r="B7" s="78"/>
      <c r="C7" s="164">
        <v>6417.82</v>
      </c>
      <c r="D7" s="164"/>
      <c r="E7" s="167"/>
      <c r="F7" s="164">
        <f>-0.7115*C7</f>
        <v>-4566.2789299999995</v>
      </c>
      <c r="G7" s="164"/>
      <c r="H7" s="164"/>
      <c r="I7" s="164">
        <f>-0.2885*C7</f>
        <v>-1851.5410699999998</v>
      </c>
      <c r="J7" s="164"/>
      <c r="K7" s="164"/>
      <c r="L7" s="164">
        <f>C7</f>
        <v>6417.82</v>
      </c>
    </row>
    <row r="8" spans="1:14" s="78" customFormat="1" x14ac:dyDescent="0.2">
      <c r="A8" s="212" t="s">
        <v>1046</v>
      </c>
      <c r="B8" s="164"/>
      <c r="C8" s="164"/>
      <c r="D8" s="164"/>
      <c r="E8" s="167"/>
      <c r="F8" s="164"/>
      <c r="G8" s="164"/>
      <c r="H8" s="164"/>
      <c r="I8" s="164"/>
      <c r="J8" s="164"/>
      <c r="K8" s="165"/>
      <c r="L8" s="164"/>
    </row>
    <row r="9" spans="1:14" x14ac:dyDescent="0.2">
      <c r="A9" s="212" t="s">
        <v>1035</v>
      </c>
      <c r="B9" s="166"/>
      <c r="C9" s="164"/>
      <c r="D9" s="165"/>
      <c r="E9" s="165"/>
      <c r="F9" s="164"/>
      <c r="G9" s="165"/>
      <c r="H9" s="165"/>
      <c r="I9" s="164"/>
      <c r="J9" s="165"/>
      <c r="K9" s="165"/>
      <c r="L9" s="164"/>
    </row>
    <row r="10" spans="1:14" x14ac:dyDescent="0.2">
      <c r="A10" s="212" t="s">
        <v>1036</v>
      </c>
      <c r="B10" s="166"/>
      <c r="C10" s="164"/>
      <c r="D10" s="165"/>
      <c r="E10" s="165"/>
      <c r="F10" s="165"/>
      <c r="G10" s="165"/>
      <c r="H10" s="165"/>
      <c r="I10" s="165"/>
      <c r="J10" s="165"/>
      <c r="K10" s="165"/>
      <c r="L10" s="164"/>
    </row>
    <row r="11" spans="1:14" x14ac:dyDescent="0.2">
      <c r="A11" s="212" t="s">
        <v>832</v>
      </c>
      <c r="B11" s="165"/>
      <c r="C11" s="164">
        <v>-6347.81</v>
      </c>
      <c r="D11" s="165"/>
      <c r="E11" s="165"/>
      <c r="F11" s="164"/>
      <c r="G11" s="165"/>
      <c r="H11" s="165"/>
      <c r="I11" s="164"/>
      <c r="J11" s="165"/>
      <c r="K11" s="165"/>
      <c r="L11" s="164">
        <f>C11</f>
        <v>-6347.81</v>
      </c>
    </row>
    <row r="12" spans="1:14" x14ac:dyDescent="0.2">
      <c r="A12" s="212" t="s">
        <v>1046</v>
      </c>
      <c r="B12" s="166"/>
      <c r="C12" s="165"/>
      <c r="D12" s="165"/>
      <c r="E12" s="165"/>
      <c r="F12" s="165"/>
      <c r="G12" s="165"/>
      <c r="H12" s="165"/>
      <c r="I12" s="165"/>
      <c r="J12" s="165"/>
      <c r="K12" s="165"/>
      <c r="L12" s="164"/>
    </row>
    <row r="13" spans="1:14" x14ac:dyDescent="0.2">
      <c r="A13" s="212" t="s">
        <v>1047</v>
      </c>
      <c r="B13" s="166"/>
      <c r="C13" s="3"/>
      <c r="D13" s="164">
        <v>-1446.49</v>
      </c>
      <c r="E13" s="165"/>
      <c r="F13" s="165"/>
      <c r="G13" s="164">
        <f>-0.7115*D13</f>
        <v>1029.177635</v>
      </c>
      <c r="H13" s="165"/>
      <c r="I13" s="165"/>
      <c r="J13" s="164">
        <f>-0.2885*D13</f>
        <v>417.312365</v>
      </c>
      <c r="K13" s="165"/>
      <c r="L13" s="164">
        <f>D13</f>
        <v>-1446.49</v>
      </c>
    </row>
    <row r="14" spans="1:14" x14ac:dyDescent="0.2">
      <c r="A14" s="212" t="s">
        <v>1005</v>
      </c>
      <c r="B14" s="166"/>
      <c r="C14" s="164">
        <v>-65721.52</v>
      </c>
      <c r="D14" s="165"/>
      <c r="E14" s="165"/>
      <c r="F14" s="165"/>
      <c r="G14" s="165"/>
      <c r="H14" s="164">
        <f>-0.7115*L14</f>
        <v>46760.861480000007</v>
      </c>
      <c r="J14" s="165"/>
      <c r="K14" s="164">
        <f>-0.2885*L14</f>
        <v>18960.658520000001</v>
      </c>
      <c r="L14" s="164">
        <f>C14</f>
        <v>-65721.52</v>
      </c>
    </row>
    <row r="15" spans="1:14" x14ac:dyDescent="0.2">
      <c r="A15" s="213">
        <v>43465</v>
      </c>
      <c r="B15" s="203">
        <f>SUM(B4:D14)</f>
        <v>745119.00000000035</v>
      </c>
      <c r="C15" s="204"/>
      <c r="D15" s="204"/>
      <c r="E15" s="205"/>
      <c r="F15" s="206">
        <f>SUM(F5:F14)</f>
        <v>-4566.2789299999995</v>
      </c>
      <c r="G15" s="206">
        <f t="shared" ref="G15:J15" si="0">SUM(G5:G14)</f>
        <v>1029.177635</v>
      </c>
      <c r="H15" s="206">
        <f t="shared" si="0"/>
        <v>46760.861480000007</v>
      </c>
      <c r="I15" s="206">
        <f t="shared" si="0"/>
        <v>-1851.5410699999998</v>
      </c>
      <c r="J15" s="206">
        <f t="shared" si="0"/>
        <v>417.312365</v>
      </c>
      <c r="K15" s="206">
        <f>SUM(K5:K14)</f>
        <v>18960.658520000001</v>
      </c>
      <c r="L15" s="204">
        <f>SUM(L4:L14)</f>
        <v>745119.00000000035</v>
      </c>
    </row>
    <row r="16" spans="1:14" x14ac:dyDescent="0.2">
      <c r="A16" s="212" t="s">
        <v>1035</v>
      </c>
      <c r="B16" s="168"/>
      <c r="C16" s="274">
        <v>3677</v>
      </c>
      <c r="D16" s="164"/>
      <c r="E16" s="167"/>
      <c r="F16" s="164"/>
      <c r="G16" s="164"/>
      <c r="H16" s="164"/>
      <c r="I16" s="164"/>
      <c r="J16" s="164"/>
      <c r="K16" s="165"/>
      <c r="L16" s="164"/>
    </row>
    <row r="17" spans="1:12" x14ac:dyDescent="0.2">
      <c r="A17" s="212" t="s">
        <v>1036</v>
      </c>
      <c r="B17" s="164"/>
      <c r="C17" s="274">
        <v>2280</v>
      </c>
      <c r="D17" s="164"/>
      <c r="E17" s="167"/>
      <c r="F17" s="164"/>
      <c r="G17" s="164"/>
      <c r="H17" s="164"/>
      <c r="I17" s="164"/>
      <c r="J17" s="164"/>
      <c r="K17" s="165"/>
      <c r="L17" s="164"/>
    </row>
    <row r="18" spans="1:12" x14ac:dyDescent="0.2">
      <c r="A18" s="212" t="s">
        <v>832</v>
      </c>
      <c r="B18" s="78"/>
      <c r="C18" s="164">
        <v>4802.84</v>
      </c>
      <c r="D18" s="164"/>
      <c r="E18" s="167"/>
      <c r="F18" s="164">
        <f>-0.7115*C18</f>
        <v>-3417.2206600000004</v>
      </c>
      <c r="G18" s="164"/>
      <c r="H18" s="164"/>
      <c r="I18" s="164">
        <f>-0.2885*C18</f>
        <v>-1385.61934</v>
      </c>
      <c r="J18" s="164"/>
      <c r="K18" s="164"/>
      <c r="L18" s="164">
        <f>C18</f>
        <v>4802.84</v>
      </c>
    </row>
    <row r="19" spans="1:12" x14ac:dyDescent="0.2">
      <c r="A19" s="212" t="s">
        <v>1046</v>
      </c>
      <c r="B19" s="164"/>
      <c r="C19" s="164"/>
      <c r="D19" s="164"/>
      <c r="E19" s="167"/>
      <c r="F19" s="164"/>
      <c r="G19" s="164"/>
      <c r="H19" s="164"/>
      <c r="I19" s="164"/>
      <c r="J19" s="164"/>
      <c r="K19" s="165"/>
      <c r="L19" s="164"/>
    </row>
    <row r="20" spans="1:12" x14ac:dyDescent="0.2">
      <c r="A20" s="212" t="s">
        <v>1035</v>
      </c>
      <c r="B20" s="166"/>
      <c r="C20" s="274">
        <v>-1140</v>
      </c>
      <c r="D20" s="165"/>
      <c r="E20" s="165"/>
      <c r="F20" s="164"/>
      <c r="G20" s="165"/>
      <c r="H20" s="165"/>
      <c r="I20" s="164"/>
      <c r="J20" s="165"/>
      <c r="K20" s="165"/>
      <c r="L20" s="164"/>
    </row>
    <row r="21" spans="1:12" x14ac:dyDescent="0.2">
      <c r="A21" s="212" t="s">
        <v>1036</v>
      </c>
      <c r="B21" s="166"/>
      <c r="C21" s="274">
        <v>-4817</v>
      </c>
      <c r="D21" s="165"/>
      <c r="E21" s="165"/>
      <c r="F21" s="165"/>
      <c r="G21" s="165"/>
      <c r="H21" s="165"/>
      <c r="I21" s="165"/>
      <c r="J21" s="165"/>
      <c r="K21" s="165"/>
      <c r="L21" s="164"/>
    </row>
    <row r="22" spans="1:12" x14ac:dyDescent="0.2">
      <c r="A22" s="212" t="s">
        <v>832</v>
      </c>
      <c r="B22" s="165"/>
      <c r="C22" s="164">
        <v>-4792.38</v>
      </c>
      <c r="D22" s="165"/>
      <c r="E22" s="165"/>
      <c r="F22" s="164"/>
      <c r="G22" s="165"/>
      <c r="H22" s="165"/>
      <c r="I22" s="164"/>
      <c r="J22" s="165"/>
      <c r="K22" s="165"/>
      <c r="L22" s="164">
        <f>C22</f>
        <v>-4792.38</v>
      </c>
    </row>
    <row r="23" spans="1:12" x14ac:dyDescent="0.2">
      <c r="A23" s="212" t="s">
        <v>1046</v>
      </c>
      <c r="B23" s="166"/>
      <c r="C23" s="165"/>
      <c r="D23" s="165"/>
      <c r="E23" s="165"/>
      <c r="F23" s="165"/>
      <c r="G23" s="165"/>
      <c r="H23" s="165"/>
      <c r="I23" s="165"/>
      <c r="J23" s="165"/>
      <c r="K23" s="165"/>
      <c r="L23" s="164"/>
    </row>
    <row r="24" spans="1:12" x14ac:dyDescent="0.2">
      <c r="A24" s="212" t="s">
        <v>1047</v>
      </c>
      <c r="B24" s="166"/>
      <c r="C24" s="3"/>
      <c r="D24" s="164">
        <v>-1362.44</v>
      </c>
      <c r="E24" s="165"/>
      <c r="F24" s="165"/>
      <c r="G24" s="164">
        <f>-0.7115*D24</f>
        <v>969.37606000000005</v>
      </c>
      <c r="H24" s="165"/>
      <c r="I24" s="165"/>
      <c r="J24" s="164">
        <f>-0.2885*D24</f>
        <v>393.06394</v>
      </c>
      <c r="K24" s="165"/>
      <c r="L24" s="164">
        <f>D24</f>
        <v>-1362.44</v>
      </c>
    </row>
    <row r="25" spans="1:12" x14ac:dyDescent="0.2">
      <c r="A25" s="212" t="s">
        <v>1005</v>
      </c>
      <c r="B25" s="166"/>
      <c r="C25" s="164">
        <v>41632.68</v>
      </c>
      <c r="D25" s="165"/>
      <c r="E25" s="165"/>
      <c r="F25" s="165"/>
      <c r="G25" s="165"/>
      <c r="H25" s="164">
        <f>-0.7115*L25</f>
        <v>-29621.651820000003</v>
      </c>
      <c r="I25" s="78"/>
      <c r="J25" s="165"/>
      <c r="K25" s="164">
        <f>-0.2885*L25</f>
        <v>-12011.028179999999</v>
      </c>
      <c r="L25" s="164">
        <f>C25</f>
        <v>41632.68</v>
      </c>
    </row>
    <row r="26" spans="1:12" x14ac:dyDescent="0.2">
      <c r="A26" s="213">
        <v>43555</v>
      </c>
      <c r="B26" s="203">
        <f>SUM(B15:D25)</f>
        <v>785399.70000000042</v>
      </c>
      <c r="C26" s="204"/>
      <c r="D26" s="204"/>
      <c r="E26" s="205"/>
      <c r="F26" s="206">
        <f>SUM(F15:F25)</f>
        <v>-7983.4995899999994</v>
      </c>
      <c r="G26" s="206">
        <f>SUM(G16:G25)</f>
        <v>969.37606000000005</v>
      </c>
      <c r="H26" s="206">
        <f>SUM(H15:H25)</f>
        <v>17139.209660000004</v>
      </c>
      <c r="I26" s="206">
        <f>SUM(I15:I25)</f>
        <v>-3237.1604099999995</v>
      </c>
      <c r="J26" s="206">
        <f>SUM(J16:J25)</f>
        <v>393.06394</v>
      </c>
      <c r="K26" s="206">
        <f>SUM(K15:K25)</f>
        <v>6949.6303400000015</v>
      </c>
      <c r="L26" s="204">
        <f>SUM(L15:L25)</f>
        <v>785399.70000000042</v>
      </c>
    </row>
    <row r="27" spans="1:12" x14ac:dyDescent="0.2">
      <c r="A27" s="212" t="s">
        <v>1035</v>
      </c>
      <c r="B27" s="168"/>
      <c r="C27" s="164"/>
      <c r="D27" s="164"/>
      <c r="E27" s="167"/>
      <c r="F27" s="164"/>
      <c r="G27" s="164"/>
      <c r="H27" s="164"/>
      <c r="I27" s="164"/>
      <c r="J27" s="164"/>
      <c r="K27" s="165"/>
      <c r="L27" s="164"/>
    </row>
    <row r="28" spans="1:12" x14ac:dyDescent="0.2">
      <c r="A28" s="212" t="s">
        <v>1036</v>
      </c>
      <c r="B28" s="164"/>
      <c r="C28" s="164"/>
      <c r="D28" s="164"/>
      <c r="E28" s="167"/>
      <c r="F28" s="164"/>
      <c r="G28" s="164"/>
      <c r="H28" s="164"/>
      <c r="I28" s="164"/>
      <c r="J28" s="164"/>
      <c r="K28" s="165"/>
      <c r="L28" s="164"/>
    </row>
    <row r="29" spans="1:12" x14ac:dyDescent="0.2">
      <c r="A29" s="212" t="s">
        <v>832</v>
      </c>
      <c r="B29" s="78"/>
      <c r="C29" s="164">
        <f>L29</f>
        <v>6918.84</v>
      </c>
      <c r="D29" s="164"/>
      <c r="E29" s="167"/>
      <c r="F29" s="164">
        <f>-0.7115*C29</f>
        <v>-4922.7546600000005</v>
      </c>
      <c r="G29" s="164"/>
      <c r="H29" s="164"/>
      <c r="I29" s="164">
        <f>-0.2885*C29</f>
        <v>-1996.0853399999999</v>
      </c>
      <c r="J29" s="164"/>
      <c r="K29" s="164"/>
      <c r="L29" s="164">
        <v>6918.84</v>
      </c>
    </row>
    <row r="30" spans="1:12" x14ac:dyDescent="0.2">
      <c r="A30" s="212" t="s">
        <v>1046</v>
      </c>
      <c r="B30" s="164"/>
      <c r="C30" s="164"/>
      <c r="D30" s="164"/>
      <c r="E30" s="167"/>
      <c r="F30" s="164"/>
      <c r="G30" s="164"/>
      <c r="H30" s="164"/>
      <c r="I30" s="164"/>
      <c r="J30" s="164"/>
      <c r="K30" s="165"/>
      <c r="L30" s="164"/>
    </row>
    <row r="31" spans="1:12" x14ac:dyDescent="0.2">
      <c r="A31" s="212" t="s">
        <v>1035</v>
      </c>
      <c r="B31" s="166"/>
      <c r="C31" s="164"/>
      <c r="D31" s="165"/>
      <c r="E31" s="165"/>
      <c r="F31" s="164"/>
      <c r="G31" s="165"/>
      <c r="H31" s="165"/>
      <c r="I31" s="164"/>
      <c r="J31" s="165"/>
      <c r="K31" s="165"/>
      <c r="L31" s="164">
        <v>-20000</v>
      </c>
    </row>
    <row r="32" spans="1:12" x14ac:dyDescent="0.2">
      <c r="A32" s="212" t="s">
        <v>1036</v>
      </c>
      <c r="B32" s="166"/>
      <c r="C32" s="164"/>
      <c r="D32" s="165"/>
      <c r="E32" s="165"/>
      <c r="F32" s="165"/>
      <c r="G32" s="165"/>
      <c r="H32" s="165"/>
      <c r="I32" s="165"/>
      <c r="J32" s="165"/>
      <c r="K32" s="165"/>
      <c r="L32" s="164">
        <v>-6879.13</v>
      </c>
    </row>
    <row r="33" spans="1:12" x14ac:dyDescent="0.2">
      <c r="A33" s="212" t="s">
        <v>832</v>
      </c>
      <c r="B33" s="165"/>
      <c r="C33" s="164"/>
      <c r="D33" s="165"/>
      <c r="E33" s="165"/>
      <c r="F33" s="164"/>
      <c r="G33" s="165"/>
      <c r="H33" s="165"/>
      <c r="I33" s="164"/>
      <c r="J33" s="165"/>
      <c r="K33" s="165"/>
      <c r="L33" s="164">
        <f>C33</f>
        <v>0</v>
      </c>
    </row>
    <row r="34" spans="1:12" x14ac:dyDescent="0.2">
      <c r="A34" s="212" t="s">
        <v>1046</v>
      </c>
      <c r="B34" s="166"/>
      <c r="C34" s="165"/>
      <c r="D34" s="165"/>
      <c r="E34" s="165"/>
      <c r="F34" s="165"/>
      <c r="G34" s="165"/>
      <c r="H34" s="165"/>
      <c r="I34" s="165"/>
      <c r="J34" s="165"/>
      <c r="K34" s="165"/>
      <c r="L34" s="164"/>
    </row>
    <row r="35" spans="1:12" x14ac:dyDescent="0.2">
      <c r="A35" s="212" t="s">
        <v>1047</v>
      </c>
      <c r="B35" s="166"/>
      <c r="C35" s="3"/>
      <c r="D35" s="164">
        <v>-1378.07</v>
      </c>
      <c r="E35" s="165"/>
      <c r="F35" s="165"/>
      <c r="G35" s="164">
        <f>-0.7115*D35</f>
        <v>980.49680499999999</v>
      </c>
      <c r="H35" s="165"/>
      <c r="I35" s="165"/>
      <c r="J35" s="164">
        <f>-0.2885*D35</f>
        <v>397.57319499999994</v>
      </c>
      <c r="K35" s="165"/>
      <c r="L35" s="164">
        <f>D35</f>
        <v>-1378.07</v>
      </c>
    </row>
    <row r="36" spans="1:12" x14ac:dyDescent="0.2">
      <c r="A36" s="212" t="s">
        <v>1005</v>
      </c>
      <c r="B36" s="166"/>
      <c r="C36" s="164"/>
      <c r="D36" s="165"/>
      <c r="E36" s="165"/>
      <c r="F36" s="165"/>
      <c r="G36" s="165"/>
      <c r="H36" s="164">
        <f>-0.7115*L36</f>
        <v>-14464.268489999999</v>
      </c>
      <c r="I36" s="78"/>
      <c r="J36" s="165"/>
      <c r="K36" s="164">
        <f>-0.2885*L36</f>
        <v>-5864.9915099999989</v>
      </c>
      <c r="L36" s="164">
        <v>20329.259999999998</v>
      </c>
    </row>
    <row r="37" spans="1:12" x14ac:dyDescent="0.2">
      <c r="A37" s="213">
        <v>43646</v>
      </c>
      <c r="B37" s="203">
        <f>SUM(B27:D36)</f>
        <v>5540.77</v>
      </c>
      <c r="C37" s="204"/>
      <c r="D37" s="204"/>
      <c r="E37" s="205"/>
      <c r="F37" s="206">
        <f t="shared" ref="F37:K37" si="1">SUM(F27:F36)</f>
        <v>-4922.7546600000005</v>
      </c>
      <c r="G37" s="206">
        <f t="shared" si="1"/>
        <v>980.49680499999999</v>
      </c>
      <c r="H37" s="206">
        <f t="shared" si="1"/>
        <v>-14464.268489999999</v>
      </c>
      <c r="I37" s="206">
        <f t="shared" si="1"/>
        <v>-1996.0853399999999</v>
      </c>
      <c r="J37" s="206">
        <f t="shared" si="1"/>
        <v>397.57319499999994</v>
      </c>
      <c r="K37" s="206">
        <f t="shared" si="1"/>
        <v>-5864.9915099999989</v>
      </c>
      <c r="L37" s="204">
        <f>SUM(L26:L36)</f>
        <v>784390.60000000044</v>
      </c>
    </row>
    <row r="38" spans="1:12" x14ac:dyDescent="0.2">
      <c r="A38" s="212" t="s">
        <v>1035</v>
      </c>
      <c r="B38" s="168"/>
      <c r="C38" s="164"/>
      <c r="D38" s="164"/>
      <c r="E38" s="167"/>
      <c r="F38" s="164"/>
      <c r="G38" s="164"/>
      <c r="H38" s="164"/>
      <c r="I38" s="164"/>
      <c r="J38" s="164"/>
      <c r="K38" s="165"/>
      <c r="L38" s="164"/>
    </row>
    <row r="39" spans="1:12" x14ac:dyDescent="0.2">
      <c r="A39" s="212" t="s">
        <v>1036</v>
      </c>
      <c r="B39" s="164"/>
      <c r="C39" s="164"/>
      <c r="D39" s="164"/>
      <c r="E39" s="167"/>
      <c r="F39" s="164"/>
      <c r="G39" s="164"/>
      <c r="H39" s="164"/>
      <c r="I39" s="164"/>
      <c r="J39" s="164"/>
      <c r="K39" s="165"/>
      <c r="L39" s="164"/>
    </row>
    <row r="40" spans="1:12" x14ac:dyDescent="0.2">
      <c r="A40" s="212" t="s">
        <v>832</v>
      </c>
      <c r="B40" s="78"/>
      <c r="C40" s="164">
        <f>L40</f>
        <v>6225.92</v>
      </c>
      <c r="D40" s="164"/>
      <c r="E40" s="167"/>
      <c r="F40" s="164">
        <f>-0.7115*C40</f>
        <v>-4429.74208</v>
      </c>
      <c r="G40" s="164"/>
      <c r="H40" s="164"/>
      <c r="I40" s="164">
        <f>-0.2885*C40</f>
        <v>-1796.1779199999999</v>
      </c>
      <c r="J40" s="164"/>
      <c r="K40" s="164"/>
      <c r="L40" s="164">
        <v>6225.92</v>
      </c>
    </row>
    <row r="41" spans="1:12" x14ac:dyDescent="0.2">
      <c r="A41" s="212" t="s">
        <v>1046</v>
      </c>
      <c r="B41" s="164"/>
      <c r="C41" s="164"/>
      <c r="D41" s="164"/>
      <c r="E41" s="167"/>
      <c r="F41" s="164"/>
      <c r="G41" s="164"/>
      <c r="H41" s="164"/>
      <c r="I41" s="164"/>
      <c r="J41" s="164"/>
      <c r="K41" s="165"/>
      <c r="L41" s="164"/>
    </row>
    <row r="42" spans="1:12" x14ac:dyDescent="0.2">
      <c r="A42" s="212" t="s">
        <v>1035</v>
      </c>
      <c r="B42" s="166"/>
      <c r="C42" s="164"/>
      <c r="D42" s="165"/>
      <c r="E42" s="165"/>
      <c r="F42" s="164"/>
      <c r="G42" s="165"/>
      <c r="H42" s="165"/>
      <c r="I42" s="164"/>
      <c r="J42" s="165"/>
      <c r="K42" s="165"/>
      <c r="L42" s="164"/>
    </row>
    <row r="43" spans="1:12" x14ac:dyDescent="0.2">
      <c r="A43" s="212" t="s">
        <v>1036</v>
      </c>
      <c r="B43" s="166"/>
      <c r="C43" s="164"/>
      <c r="D43" s="165"/>
      <c r="E43" s="165"/>
      <c r="F43" s="165"/>
      <c r="G43" s="165"/>
      <c r="H43" s="165"/>
      <c r="I43" s="165"/>
      <c r="J43" s="165"/>
      <c r="K43" s="165"/>
      <c r="L43" s="164"/>
    </row>
    <row r="44" spans="1:12" x14ac:dyDescent="0.2">
      <c r="A44" s="212" t="s">
        <v>832</v>
      </c>
      <c r="B44" s="165"/>
      <c r="C44" s="164"/>
      <c r="D44" s="165"/>
      <c r="E44" s="165"/>
      <c r="F44" s="164"/>
      <c r="G44" s="165"/>
      <c r="H44" s="165"/>
      <c r="I44" s="164"/>
      <c r="J44" s="165"/>
      <c r="K44" s="165"/>
      <c r="L44" s="164">
        <v>-6225.92</v>
      </c>
    </row>
    <row r="45" spans="1:12" x14ac:dyDescent="0.2">
      <c r="A45" s="212" t="s">
        <v>1046</v>
      </c>
      <c r="B45" s="166"/>
      <c r="C45" s="165"/>
      <c r="D45" s="165"/>
      <c r="E45" s="165"/>
      <c r="F45" s="165"/>
      <c r="G45" s="165"/>
      <c r="H45" s="165"/>
      <c r="I45" s="165"/>
      <c r="J45" s="165"/>
      <c r="K45" s="165"/>
      <c r="L45" s="164"/>
    </row>
    <row r="46" spans="1:12" x14ac:dyDescent="0.2">
      <c r="A46" s="212" t="s">
        <v>1047</v>
      </c>
      <c r="B46" s="166"/>
      <c r="C46" s="3"/>
      <c r="D46" s="164">
        <v>-1352.84</v>
      </c>
      <c r="E46" s="165"/>
      <c r="F46" s="165"/>
      <c r="G46" s="164">
        <f>-0.7115*D46</f>
        <v>962.54566</v>
      </c>
      <c r="H46" s="165"/>
      <c r="I46" s="165"/>
      <c r="J46" s="164">
        <f>-0.2885*D46</f>
        <v>390.29433999999992</v>
      </c>
      <c r="K46" s="165"/>
      <c r="L46" s="164">
        <f>D46</f>
        <v>-1352.84</v>
      </c>
    </row>
    <row r="47" spans="1:12" x14ac:dyDescent="0.2">
      <c r="A47" s="212" t="s">
        <v>1005</v>
      </c>
      <c r="B47" s="166"/>
      <c r="C47" s="164"/>
      <c r="D47" s="165"/>
      <c r="E47" s="165"/>
      <c r="F47" s="165"/>
      <c r="G47" s="165"/>
      <c r="H47" s="164">
        <f>-0.7115*L47</f>
        <v>-11444.64826</v>
      </c>
      <c r="I47" s="78"/>
      <c r="J47" s="165"/>
      <c r="K47" s="164">
        <f>-0.2885*L47</f>
        <v>-4640.5917399999998</v>
      </c>
      <c r="L47" s="164">
        <v>16085.24</v>
      </c>
    </row>
    <row r="48" spans="1:12" x14ac:dyDescent="0.2">
      <c r="A48" s="213">
        <v>43738</v>
      </c>
      <c r="B48" s="203">
        <f>SUM(B38:D47)</f>
        <v>4873.08</v>
      </c>
      <c r="C48" s="204"/>
      <c r="D48" s="204"/>
      <c r="E48" s="205"/>
      <c r="F48" s="206">
        <f t="shared" ref="F48:K48" si="2">SUM(F38:F47)</f>
        <v>-4429.74208</v>
      </c>
      <c r="G48" s="206">
        <f t="shared" si="2"/>
        <v>962.54566</v>
      </c>
      <c r="H48" s="206">
        <f t="shared" si="2"/>
        <v>-11444.64826</v>
      </c>
      <c r="I48" s="206">
        <f t="shared" si="2"/>
        <v>-1796.1779199999999</v>
      </c>
      <c r="J48" s="206">
        <f t="shared" si="2"/>
        <v>390.29433999999992</v>
      </c>
      <c r="K48" s="206">
        <f t="shared" si="2"/>
        <v>-4640.5917399999998</v>
      </c>
      <c r="L48" s="204">
        <f>SUM(L37:L47)</f>
        <v>799123.00000000047</v>
      </c>
    </row>
    <row r="49" spans="1:19" s="78" customFormat="1" x14ac:dyDescent="0.2">
      <c r="A49" s="354"/>
      <c r="B49" s="350"/>
      <c r="C49" s="351"/>
      <c r="D49" s="351">
        <f>L49</f>
        <v>-1390.1</v>
      </c>
      <c r="E49" s="352"/>
      <c r="F49" s="353"/>
      <c r="G49" s="164">
        <f>-0.7115*D49</f>
        <v>989.05615</v>
      </c>
      <c r="H49" s="165"/>
      <c r="I49" s="165"/>
      <c r="J49" s="164">
        <f>-0.2885*D49</f>
        <v>401.04384999999996</v>
      </c>
      <c r="K49" s="353"/>
      <c r="L49" s="351">
        <v>-1390.1</v>
      </c>
      <c r="M49" s="78" t="s">
        <v>1103</v>
      </c>
    </row>
    <row r="50" spans="1:19" s="78" customFormat="1" x14ac:dyDescent="0.2">
      <c r="A50" s="354"/>
      <c r="B50" s="350"/>
      <c r="C50" s="351"/>
      <c r="D50" s="351"/>
      <c r="E50" s="352"/>
      <c r="F50" s="353"/>
      <c r="G50" s="353"/>
      <c r="H50" s="353"/>
      <c r="I50" s="353"/>
      <c r="J50" s="353"/>
      <c r="K50" s="353"/>
      <c r="L50" s="351"/>
    </row>
    <row r="51" spans="1:19" s="78" customFormat="1" x14ac:dyDescent="0.2">
      <c r="A51" s="354"/>
      <c r="B51" s="350"/>
      <c r="C51" s="351"/>
      <c r="D51" s="351"/>
      <c r="E51" s="352"/>
      <c r="F51" s="353"/>
      <c r="G51" s="353"/>
      <c r="H51" s="353"/>
      <c r="I51" s="353"/>
      <c r="J51" s="353"/>
      <c r="K51" s="353"/>
      <c r="L51" s="351"/>
    </row>
    <row r="52" spans="1:19" s="78" customFormat="1" x14ac:dyDescent="0.2">
      <c r="A52" s="354"/>
      <c r="B52" s="350"/>
      <c r="C52" s="351"/>
      <c r="D52" s="351"/>
      <c r="E52" s="352"/>
      <c r="F52" s="353"/>
      <c r="G52" s="353"/>
      <c r="H52" s="353"/>
      <c r="I52" s="353"/>
      <c r="J52" s="353"/>
      <c r="K52" s="353"/>
      <c r="L52" s="351"/>
    </row>
    <row r="53" spans="1:19" s="78" customFormat="1" x14ac:dyDescent="0.2">
      <c r="A53" s="354"/>
      <c r="B53" s="350"/>
      <c r="C53" s="351"/>
      <c r="D53" s="351"/>
      <c r="E53" s="352"/>
      <c r="F53" s="353"/>
      <c r="G53" s="353"/>
      <c r="H53" s="353"/>
      <c r="I53" s="353"/>
      <c r="J53" s="353"/>
      <c r="K53" s="353"/>
      <c r="L53" s="351"/>
    </row>
    <row r="54" spans="1:19" x14ac:dyDescent="0.2">
      <c r="A54" s="3"/>
    </row>
    <row r="56" spans="1:19" x14ac:dyDescent="0.2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1:19" x14ac:dyDescent="0.2">
      <c r="C57" s="52"/>
      <c r="D57" s="78"/>
      <c r="E57" s="78"/>
      <c r="F57" s="78"/>
      <c r="G57" s="78"/>
      <c r="H57" s="78"/>
      <c r="I57" s="345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1:19" x14ac:dyDescent="0.2">
      <c r="C58" s="52"/>
      <c r="D58" s="78"/>
      <c r="E58" s="78"/>
      <c r="F58" s="78"/>
      <c r="G58" s="78"/>
      <c r="H58" s="78"/>
      <c r="I58" s="345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x14ac:dyDescent="0.2">
      <c r="C59" s="52"/>
      <c r="D59" s="78"/>
      <c r="E59" s="78"/>
      <c r="F59" s="78"/>
      <c r="G59" s="78"/>
      <c r="H59" s="78"/>
      <c r="I59" s="345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1:19" x14ac:dyDescent="0.2"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</sheetData>
  <mergeCells count="1">
    <mergeCell ref="L1:L3"/>
  </mergeCells>
  <pageMargins left="0.7" right="0.7" top="0.75" bottom="0.75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zoomScale="80" zoomScaleNormal="80" workbookViewId="0">
      <selection activeCell="J80" sqref="J80"/>
    </sheetView>
  </sheetViews>
  <sheetFormatPr defaultColWidth="9.140625" defaultRowHeight="15" x14ac:dyDescent="0.25"/>
  <cols>
    <col min="1" max="1" width="9.140625" style="216"/>
    <col min="2" max="2" width="38" style="78" customWidth="1"/>
    <col min="3" max="3" width="13.42578125" style="78" customWidth="1"/>
    <col min="4" max="4" width="13.85546875" style="78" customWidth="1"/>
    <col min="5" max="7" width="14.140625" style="78" customWidth="1"/>
    <col min="8" max="16384" width="9.140625" style="216"/>
  </cols>
  <sheetData>
    <row r="1" spans="2:7" x14ac:dyDescent="0.25">
      <c r="B1" s="140" t="s">
        <v>774</v>
      </c>
      <c r="C1" s="172"/>
      <c r="D1" s="153"/>
      <c r="E1" s="153"/>
      <c r="F1" s="153"/>
      <c r="G1" s="153"/>
    </row>
    <row r="2" spans="2:7" x14ac:dyDescent="0.25">
      <c r="B2" s="143" t="s">
        <v>983</v>
      </c>
      <c r="C2" s="172"/>
      <c r="D2" s="153"/>
      <c r="E2" s="153"/>
      <c r="F2" s="153"/>
      <c r="G2" s="153"/>
    </row>
    <row r="3" spans="2:7" ht="15.75" thickBot="1" x14ac:dyDescent="0.3">
      <c r="B3" s="174" t="s">
        <v>1057</v>
      </c>
      <c r="C3" s="172"/>
      <c r="D3" s="170"/>
      <c r="E3" s="170"/>
      <c r="F3" s="170"/>
      <c r="G3" s="170"/>
    </row>
    <row r="4" spans="2:7" ht="15" customHeight="1" x14ac:dyDescent="0.25">
      <c r="B4" s="140"/>
      <c r="C4" s="382" t="s">
        <v>1000</v>
      </c>
      <c r="D4" s="382" t="s">
        <v>1055</v>
      </c>
      <c r="E4" s="382" t="s">
        <v>1058</v>
      </c>
      <c r="F4" s="382" t="s">
        <v>1059</v>
      </c>
      <c r="G4" s="382" t="s">
        <v>1060</v>
      </c>
    </row>
    <row r="5" spans="2:7" ht="15.75" thickBot="1" x14ac:dyDescent="0.3">
      <c r="B5" s="151"/>
      <c r="C5" s="383"/>
      <c r="D5" s="383"/>
      <c r="E5" s="383"/>
      <c r="F5" s="383"/>
      <c r="G5" s="383"/>
    </row>
    <row r="6" spans="2:7" x14ac:dyDescent="0.25">
      <c r="B6" s="218" t="s">
        <v>1027</v>
      </c>
      <c r="C6" s="219"/>
      <c r="D6" s="154"/>
      <c r="E6" s="154"/>
      <c r="F6" s="154"/>
      <c r="G6" s="154"/>
    </row>
    <row r="7" spans="2:7" x14ac:dyDescent="0.25">
      <c r="B7" s="148" t="s">
        <v>775</v>
      </c>
      <c r="C7" s="220">
        <v>350000</v>
      </c>
      <c r="D7" s="221">
        <v>360000.41000000003</v>
      </c>
      <c r="E7" s="221">
        <v>410000</v>
      </c>
      <c r="F7" s="221">
        <v>343255.26</v>
      </c>
      <c r="G7" s="221">
        <f>F7-E7</f>
        <v>-66744.739999999991</v>
      </c>
    </row>
    <row r="8" spans="2:7" x14ac:dyDescent="0.25">
      <c r="B8" s="148" t="s">
        <v>1056</v>
      </c>
      <c r="C8" s="222">
        <v>0</v>
      </c>
      <c r="D8" s="223">
        <v>0</v>
      </c>
      <c r="E8" s="223">
        <v>15000</v>
      </c>
      <c r="F8" s="223">
        <v>25114.75</v>
      </c>
      <c r="G8" s="223">
        <f>F8-E8</f>
        <v>10114.75</v>
      </c>
    </row>
    <row r="9" spans="2:7" ht="15.75" thickBot="1" x14ac:dyDescent="0.3">
      <c r="B9" s="224" t="s">
        <v>1029</v>
      </c>
      <c r="C9" s="225">
        <f>SUM(C7:C8)</f>
        <v>350000</v>
      </c>
      <c r="D9" s="155">
        <v>360000.41000000003</v>
      </c>
      <c r="E9" s="155">
        <f>SUM(E7:E8)</f>
        <v>425000</v>
      </c>
      <c r="F9" s="155">
        <f>SUM(F7:F8)</f>
        <v>368370.01</v>
      </c>
      <c r="G9" s="155">
        <f>F9-E9</f>
        <v>-56629.989999999991</v>
      </c>
    </row>
    <row r="10" spans="2:7" ht="20.25" thickBot="1" x14ac:dyDescent="0.35">
      <c r="B10" s="226"/>
      <c r="C10" s="227"/>
      <c r="D10" s="228"/>
      <c r="E10" s="228"/>
      <c r="F10" s="228"/>
      <c r="G10" s="228"/>
    </row>
    <row r="11" spans="2:7" x14ac:dyDescent="0.25">
      <c r="B11" s="218" t="s">
        <v>1028</v>
      </c>
      <c r="C11" s="219"/>
      <c r="D11" s="156"/>
      <c r="E11" s="156"/>
      <c r="F11" s="156"/>
      <c r="G11" s="156"/>
    </row>
    <row r="12" spans="2:7" x14ac:dyDescent="0.25">
      <c r="B12" s="149" t="s">
        <v>1015</v>
      </c>
      <c r="C12" s="229"/>
      <c r="D12" s="230"/>
      <c r="E12" s="230"/>
      <c r="F12" s="230"/>
      <c r="G12" s="230"/>
    </row>
    <row r="13" spans="2:7" x14ac:dyDescent="0.25">
      <c r="B13" s="148" t="s">
        <v>928</v>
      </c>
      <c r="C13" s="220">
        <v>-70000</v>
      </c>
      <c r="D13" s="221">
        <v>-69999.66</v>
      </c>
      <c r="E13" s="221">
        <v>-78000</v>
      </c>
      <c r="F13" s="221">
        <f>-64947.98-2041.4</f>
        <v>-66989.38</v>
      </c>
      <c r="G13" s="221">
        <f>F13-E13</f>
        <v>11010.619999999995</v>
      </c>
    </row>
    <row r="14" spans="2:7" x14ac:dyDescent="0.25">
      <c r="B14" s="149"/>
      <c r="C14" s="229"/>
      <c r="D14" s="230"/>
      <c r="E14" s="230"/>
      <c r="F14" s="230"/>
      <c r="G14" s="230"/>
    </row>
    <row r="15" spans="2:7" x14ac:dyDescent="0.25">
      <c r="B15" s="149" t="s">
        <v>1016</v>
      </c>
      <c r="C15" s="229"/>
      <c r="D15" s="230"/>
      <c r="E15" s="230"/>
      <c r="F15" s="230"/>
      <c r="G15" s="230"/>
    </row>
    <row r="16" spans="2:7" x14ac:dyDescent="0.25">
      <c r="B16" s="148" t="s">
        <v>784</v>
      </c>
      <c r="C16" s="220">
        <v>-5000</v>
      </c>
      <c r="D16" s="221">
        <v>-14999.600000000002</v>
      </c>
      <c r="E16" s="221">
        <v>-15000</v>
      </c>
      <c r="F16" s="221">
        <v>-17092.650000000001</v>
      </c>
      <c r="G16" s="221">
        <f>F16-E16</f>
        <v>-2092.6500000000015</v>
      </c>
    </row>
    <row r="17" spans="2:7" x14ac:dyDescent="0.25">
      <c r="B17" s="148" t="s">
        <v>960</v>
      </c>
      <c r="C17" s="220">
        <v>-50000</v>
      </c>
      <c r="D17" s="221">
        <v>-50000</v>
      </c>
      <c r="E17" s="221">
        <v>-75000</v>
      </c>
      <c r="F17" s="221">
        <v>-69022</v>
      </c>
      <c r="G17" s="221">
        <f>F17-E17</f>
        <v>5978</v>
      </c>
    </row>
    <row r="18" spans="2:7" x14ac:dyDescent="0.25">
      <c r="B18" s="149"/>
      <c r="C18" s="229"/>
      <c r="D18" s="230"/>
      <c r="E18" s="230"/>
      <c r="F18" s="230"/>
      <c r="G18" s="230"/>
    </row>
    <row r="19" spans="2:7" x14ac:dyDescent="0.25">
      <c r="B19" s="149" t="s">
        <v>739</v>
      </c>
      <c r="C19" s="229"/>
      <c r="D19" s="230"/>
      <c r="E19" s="230"/>
      <c r="F19" s="230"/>
      <c r="G19" s="230"/>
    </row>
    <row r="20" spans="2:7" x14ac:dyDescent="0.25">
      <c r="B20" s="148" t="s">
        <v>819</v>
      </c>
      <c r="C20" s="220">
        <v>-65000</v>
      </c>
      <c r="D20" s="221">
        <v>-64999.5</v>
      </c>
      <c r="E20" s="221">
        <v>-78000</v>
      </c>
      <c r="F20" s="221">
        <v>-68656</v>
      </c>
      <c r="G20" s="221">
        <f>F20-E20</f>
        <v>9344</v>
      </c>
    </row>
    <row r="21" spans="2:7" x14ac:dyDescent="0.25">
      <c r="B21" s="148" t="s">
        <v>820</v>
      </c>
      <c r="C21" s="220">
        <v>-12000</v>
      </c>
      <c r="D21" s="221">
        <v>-12000.16</v>
      </c>
      <c r="E21" s="221">
        <v>-12000</v>
      </c>
      <c r="F21" s="221">
        <v>-9006.66</v>
      </c>
      <c r="G21" s="221">
        <f t="shared" ref="G21:G23" si="0">F21-E21</f>
        <v>2993.34</v>
      </c>
    </row>
    <row r="22" spans="2:7" x14ac:dyDescent="0.25">
      <c r="B22" s="148" t="s">
        <v>776</v>
      </c>
      <c r="C22" s="220">
        <v>-22000</v>
      </c>
      <c r="D22" s="221">
        <v>-21999.629999999997</v>
      </c>
      <c r="E22" s="221">
        <v>-30000</v>
      </c>
      <c r="F22" s="221">
        <v>-23136.34</v>
      </c>
      <c r="G22" s="221">
        <f t="shared" si="0"/>
        <v>6863.66</v>
      </c>
    </row>
    <row r="23" spans="2:7" x14ac:dyDescent="0.25">
      <c r="B23" s="148" t="s">
        <v>1061</v>
      </c>
      <c r="C23" s="220">
        <v>-27500</v>
      </c>
      <c r="D23" s="221">
        <v>-27499.666666666664</v>
      </c>
      <c r="E23" s="221">
        <v>-19500</v>
      </c>
      <c r="F23" s="221">
        <v>-25670.13</v>
      </c>
      <c r="G23" s="221">
        <f t="shared" si="0"/>
        <v>-6170.130000000001</v>
      </c>
    </row>
    <row r="24" spans="2:7" ht="15.75" thickBot="1" x14ac:dyDescent="0.3">
      <c r="B24" s="224" t="s">
        <v>1030</v>
      </c>
      <c r="C24" s="231">
        <f>SUM(C13:C23)</f>
        <v>-251500</v>
      </c>
      <c r="D24" s="157">
        <v>-261498.21666666667</v>
      </c>
      <c r="E24" s="157">
        <f>SUM(E13:E23)</f>
        <v>-307500</v>
      </c>
      <c r="F24" s="157">
        <f>SUM(F13:F23)</f>
        <v>-279573.15999999997</v>
      </c>
      <c r="G24" s="157">
        <f>F24-E24</f>
        <v>27926.840000000026</v>
      </c>
    </row>
    <row r="25" spans="2:7" ht="20.25" thickBot="1" x14ac:dyDescent="0.35">
      <c r="B25" s="226"/>
      <c r="C25" s="232"/>
      <c r="D25" s="233"/>
      <c r="E25" s="233"/>
      <c r="F25" s="233"/>
      <c r="G25" s="233"/>
    </row>
    <row r="26" spans="2:7" ht="15.75" thickBot="1" x14ac:dyDescent="0.3">
      <c r="B26" s="175" t="s">
        <v>1031</v>
      </c>
      <c r="C26" s="152">
        <f>C9+C24</f>
        <v>98500</v>
      </c>
      <c r="D26" s="152">
        <v>98502.193333333358</v>
      </c>
      <c r="E26" s="169">
        <f>E9+E24</f>
        <v>117500</v>
      </c>
      <c r="F26" s="169">
        <f>F9+F24</f>
        <v>88796.850000000035</v>
      </c>
      <c r="G26" s="169">
        <f>G9+G24</f>
        <v>-28703.149999999965</v>
      </c>
    </row>
    <row r="27" spans="2:7" ht="20.25" thickBot="1" x14ac:dyDescent="0.35">
      <c r="B27" s="234"/>
      <c r="C27" s="235"/>
      <c r="D27" s="236"/>
      <c r="E27" s="236"/>
      <c r="F27" s="236"/>
      <c r="G27" s="236"/>
    </row>
    <row r="28" spans="2:7" ht="20.25" thickBot="1" x14ac:dyDescent="0.35">
      <c r="B28" s="173" t="s">
        <v>1034</v>
      </c>
      <c r="C28" s="158"/>
      <c r="D28" s="158"/>
      <c r="E28" s="158"/>
      <c r="F28" s="158"/>
      <c r="G28" s="158"/>
    </row>
    <row r="29" spans="2:7" x14ac:dyDescent="0.25">
      <c r="B29" s="145" t="s">
        <v>1006</v>
      </c>
      <c r="C29" s="156"/>
      <c r="D29" s="156"/>
      <c r="E29" s="156"/>
      <c r="F29" s="156"/>
      <c r="G29" s="156"/>
    </row>
    <row r="30" spans="2:7" x14ac:dyDescent="0.25">
      <c r="B30" s="146" t="s">
        <v>782</v>
      </c>
      <c r="C30" s="220">
        <v>0</v>
      </c>
      <c r="D30" s="221">
        <v>12</v>
      </c>
      <c r="E30" s="221">
        <v>3500</v>
      </c>
      <c r="F30" s="221">
        <v>45</v>
      </c>
      <c r="G30" s="221">
        <f>F30-E30</f>
        <v>-3455</v>
      </c>
    </row>
    <row r="31" spans="2:7" x14ac:dyDescent="0.25">
      <c r="B31" s="146" t="s">
        <v>929</v>
      </c>
      <c r="C31" s="220">
        <v>118000</v>
      </c>
      <c r="D31" s="221">
        <v>117528.43</v>
      </c>
      <c r="E31" s="221"/>
      <c r="F31" s="221">
        <v>114612.89</v>
      </c>
      <c r="G31" s="221">
        <f>F31-E31</f>
        <v>114612.89</v>
      </c>
    </row>
    <row r="32" spans="2:7" x14ac:dyDescent="0.25">
      <c r="B32" s="147" t="s">
        <v>947</v>
      </c>
      <c r="C32" s="220">
        <v>108000</v>
      </c>
      <c r="D32" s="221">
        <v>109644.17</v>
      </c>
      <c r="E32" s="221">
        <v>110000</v>
      </c>
      <c r="F32" s="221">
        <v>106827.92</v>
      </c>
      <c r="G32" s="221">
        <f t="shared" ref="G32:G34" si="1">F32-E32</f>
        <v>-3172.0800000000017</v>
      </c>
    </row>
    <row r="33" spans="2:7" x14ac:dyDescent="0.25">
      <c r="B33" s="147" t="s">
        <v>948</v>
      </c>
      <c r="C33" s="220">
        <v>10000</v>
      </c>
      <c r="D33" s="221">
        <v>7884.26</v>
      </c>
      <c r="E33" s="221">
        <v>7000</v>
      </c>
      <c r="F33" s="221">
        <v>7784.97</v>
      </c>
      <c r="G33" s="221">
        <f t="shared" si="1"/>
        <v>784.97000000000025</v>
      </c>
    </row>
    <row r="34" spans="2:7" x14ac:dyDescent="0.25">
      <c r="B34" s="148" t="s">
        <v>3</v>
      </c>
      <c r="C34" s="220">
        <v>6000</v>
      </c>
      <c r="D34" s="221">
        <v>3271.8</v>
      </c>
      <c r="E34" s="221">
        <v>3000</v>
      </c>
      <c r="F34" s="221">
        <v>2957.33</v>
      </c>
      <c r="G34" s="221">
        <f t="shared" si="1"/>
        <v>-42.670000000000073</v>
      </c>
    </row>
    <row r="35" spans="2:7" x14ac:dyDescent="0.25">
      <c r="B35" s="145" t="s">
        <v>1009</v>
      </c>
      <c r="C35" s="237">
        <f>SUM(C30:C34)-C31</f>
        <v>124000</v>
      </c>
      <c r="D35" s="154">
        <v>120812.22999999998</v>
      </c>
      <c r="E35" s="154">
        <f>SUM(E30:E34)-E31</f>
        <v>123500</v>
      </c>
      <c r="F35" s="154">
        <f>SUM(F30:F34)-F31</f>
        <v>117615.21999999999</v>
      </c>
      <c r="G35" s="154">
        <f>F35-E35</f>
        <v>-5884.7800000000134</v>
      </c>
    </row>
    <row r="36" spans="2:7" x14ac:dyDescent="0.25">
      <c r="B36" s="149"/>
      <c r="C36" s="220"/>
      <c r="D36" s="238"/>
      <c r="E36" s="238"/>
      <c r="F36" s="238"/>
      <c r="G36" s="238"/>
    </row>
    <row r="37" spans="2:7" x14ac:dyDescent="0.25">
      <c r="B37" s="145" t="s">
        <v>1007</v>
      </c>
      <c r="C37" s="237"/>
      <c r="D37" s="154"/>
      <c r="E37" s="154"/>
      <c r="F37" s="154"/>
      <c r="G37" s="154"/>
    </row>
    <row r="38" spans="2:7" x14ac:dyDescent="0.25">
      <c r="B38" s="148" t="s">
        <v>973</v>
      </c>
      <c r="C38" s="220">
        <v>0</v>
      </c>
      <c r="D38" s="221">
        <v>1344</v>
      </c>
      <c r="E38" s="221">
        <v>0</v>
      </c>
      <c r="F38" s="239">
        <v>1348</v>
      </c>
      <c r="G38" s="239">
        <f>F38-E38</f>
        <v>1348</v>
      </c>
    </row>
    <row r="39" spans="2:7" x14ac:dyDescent="0.25">
      <c r="B39" s="145" t="s">
        <v>1010</v>
      </c>
      <c r="C39" s="237">
        <f>SUM(C38)</f>
        <v>0</v>
      </c>
      <c r="D39" s="154">
        <v>1344</v>
      </c>
      <c r="E39" s="154">
        <f>SUM(E38)</f>
        <v>0</v>
      </c>
      <c r="F39" s="154">
        <f>SUM(F38)</f>
        <v>1348</v>
      </c>
      <c r="G39" s="154">
        <f>F39-E39</f>
        <v>1348</v>
      </c>
    </row>
    <row r="40" spans="2:7" x14ac:dyDescent="0.25">
      <c r="B40" s="149"/>
      <c r="C40" s="220"/>
      <c r="D40" s="238"/>
      <c r="E40" s="238"/>
      <c r="F40" s="238"/>
      <c r="G40" s="238"/>
    </row>
    <row r="41" spans="2:7" x14ac:dyDescent="0.25">
      <c r="B41" s="145" t="s">
        <v>1008</v>
      </c>
      <c r="C41" s="237"/>
      <c r="D41" s="154"/>
      <c r="E41" s="154"/>
      <c r="F41" s="154"/>
      <c r="G41" s="154"/>
    </row>
    <row r="42" spans="2:7" x14ac:dyDescent="0.25">
      <c r="B42" s="149" t="s">
        <v>985</v>
      </c>
      <c r="C42" s="220">
        <v>6000</v>
      </c>
      <c r="D42" s="221">
        <v>5999.98</v>
      </c>
      <c r="E42" s="221">
        <v>8500</v>
      </c>
      <c r="F42" s="221">
        <v>9837.61</v>
      </c>
      <c r="G42" s="221">
        <f>F42-E42</f>
        <v>1337.6100000000006</v>
      </c>
    </row>
    <row r="43" spans="2:7" ht="15.75" thickBot="1" x14ac:dyDescent="0.3">
      <c r="B43" s="224" t="s">
        <v>1011</v>
      </c>
      <c r="C43" s="225">
        <f>SUM(C42)</f>
        <v>6000</v>
      </c>
      <c r="D43" s="155">
        <v>5999.98</v>
      </c>
      <c r="E43" s="155">
        <f>SUM(E42)</f>
        <v>8500</v>
      </c>
      <c r="F43" s="155">
        <f>SUM(F42)</f>
        <v>9837.61</v>
      </c>
      <c r="G43" s="155">
        <f>F43-E43</f>
        <v>1337.6100000000006</v>
      </c>
    </row>
    <row r="44" spans="2:7" ht="20.25" thickBot="1" x14ac:dyDescent="0.35">
      <c r="B44" s="173" t="s">
        <v>142</v>
      </c>
      <c r="C44" s="158">
        <f>C35+C39+C43</f>
        <v>130000</v>
      </c>
      <c r="D44" s="158">
        <v>128156.20999999998</v>
      </c>
      <c r="E44" s="158">
        <f>E35+E39+E43</f>
        <v>132000</v>
      </c>
      <c r="F44" s="158">
        <f>F35+F39+F43</f>
        <v>128800.82999999999</v>
      </c>
      <c r="G44" s="158">
        <f>F44-E44</f>
        <v>-3199.1700000000128</v>
      </c>
    </row>
    <row r="45" spans="2:7" ht="15.75" thickBot="1" x14ac:dyDescent="0.3">
      <c r="B45" s="240"/>
      <c r="C45" s="241"/>
      <c r="D45" s="242"/>
      <c r="E45" s="242"/>
      <c r="F45" s="242"/>
      <c r="G45" s="242"/>
    </row>
    <row r="46" spans="2:7" ht="20.25" thickBot="1" x14ac:dyDescent="0.35">
      <c r="B46" s="173" t="s">
        <v>764</v>
      </c>
      <c r="C46" s="158"/>
      <c r="D46" s="158"/>
      <c r="E46" s="158"/>
      <c r="F46" s="158"/>
      <c r="G46" s="158"/>
    </row>
    <row r="47" spans="2:7" x14ac:dyDescent="0.25">
      <c r="B47" s="243" t="s">
        <v>1012</v>
      </c>
      <c r="C47" s="244"/>
      <c r="D47" s="159"/>
      <c r="E47" s="159"/>
      <c r="F47" s="159"/>
      <c r="G47" s="159"/>
    </row>
    <row r="48" spans="2:7" x14ac:dyDescent="0.25">
      <c r="B48" s="149" t="s">
        <v>1013</v>
      </c>
      <c r="C48" s="220"/>
      <c r="D48" s="238"/>
      <c r="E48" s="238"/>
      <c r="F48" s="238"/>
      <c r="G48" s="238"/>
    </row>
    <row r="49" spans="2:7" x14ac:dyDescent="0.25">
      <c r="B49" s="146" t="s">
        <v>932</v>
      </c>
      <c r="C49" s="220">
        <v>-65000</v>
      </c>
      <c r="D49" s="221">
        <v>-63465.5</v>
      </c>
      <c r="E49" s="221">
        <v>-65000</v>
      </c>
      <c r="F49" s="221">
        <v>-63855</v>
      </c>
      <c r="G49" s="221">
        <f>F49-E49</f>
        <v>1145</v>
      </c>
    </row>
    <row r="50" spans="2:7" x14ac:dyDescent="0.25">
      <c r="B50" s="148" t="s">
        <v>933</v>
      </c>
      <c r="C50" s="220">
        <v>-15000</v>
      </c>
      <c r="D50" s="221">
        <v>-12752.32</v>
      </c>
      <c r="E50" s="221">
        <v>-15000</v>
      </c>
      <c r="F50" s="221">
        <v>-12489.16</v>
      </c>
      <c r="G50" s="221">
        <f t="shared" ref="G50:G51" si="2">F50-E50</f>
        <v>2510.84</v>
      </c>
    </row>
    <row r="51" spans="2:7" x14ac:dyDescent="0.25">
      <c r="B51" s="148" t="s">
        <v>11</v>
      </c>
      <c r="C51" s="220">
        <v>-5000</v>
      </c>
      <c r="D51" s="221">
        <v>-4999.72</v>
      </c>
      <c r="E51" s="221">
        <v>-5000</v>
      </c>
      <c r="F51" s="221">
        <v>-5000</v>
      </c>
      <c r="G51" s="221">
        <f t="shared" si="2"/>
        <v>0</v>
      </c>
    </row>
    <row r="52" spans="2:7" x14ac:dyDescent="0.25">
      <c r="B52" s="149"/>
      <c r="C52" s="220"/>
      <c r="D52" s="238"/>
      <c r="E52" s="238"/>
      <c r="F52" s="238"/>
      <c r="G52" s="238"/>
    </row>
    <row r="53" spans="2:7" x14ac:dyDescent="0.25">
      <c r="B53" s="149" t="s">
        <v>1014</v>
      </c>
      <c r="C53" s="220"/>
      <c r="D53" s="238"/>
      <c r="E53" s="238"/>
      <c r="F53" s="238"/>
      <c r="G53" s="238"/>
    </row>
    <row r="54" spans="2:7" x14ac:dyDescent="0.25">
      <c r="B54" s="148" t="s">
        <v>779</v>
      </c>
      <c r="C54" s="220">
        <v>-31000</v>
      </c>
      <c r="D54" s="221">
        <v>-22999.93</v>
      </c>
      <c r="E54" s="221">
        <v>-35000</v>
      </c>
      <c r="F54" s="221">
        <v>-19926.080000000002</v>
      </c>
      <c r="G54" s="221">
        <f t="shared" ref="G54:G56" si="3">F54-E54</f>
        <v>15073.919999999998</v>
      </c>
    </row>
    <row r="55" spans="2:7" x14ac:dyDescent="0.25">
      <c r="B55" s="148" t="s">
        <v>913</v>
      </c>
      <c r="C55" s="220">
        <v>-400</v>
      </c>
      <c r="D55" s="221">
        <v>0</v>
      </c>
      <c r="E55" s="221">
        <v>0</v>
      </c>
      <c r="F55" s="221">
        <v>0</v>
      </c>
      <c r="G55" s="221">
        <f t="shared" si="3"/>
        <v>0</v>
      </c>
    </row>
    <row r="56" spans="2:7" x14ac:dyDescent="0.25">
      <c r="B56" s="148" t="s">
        <v>1025</v>
      </c>
      <c r="C56" s="220">
        <v>-4500</v>
      </c>
      <c r="D56" s="221">
        <v>-4500</v>
      </c>
      <c r="E56" s="221">
        <v>-4500</v>
      </c>
      <c r="F56" s="221">
        <v>-4500</v>
      </c>
      <c r="G56" s="221">
        <f t="shared" si="3"/>
        <v>0</v>
      </c>
    </row>
    <row r="57" spans="2:7" x14ac:dyDescent="0.25">
      <c r="B57" s="245" t="s">
        <v>1033</v>
      </c>
      <c r="C57" s="246">
        <f>SUM(C49:C56)</f>
        <v>-120900</v>
      </c>
      <c r="D57" s="160">
        <v>-108717.47</v>
      </c>
      <c r="E57" s="160">
        <f>SUM(E49:E56)</f>
        <v>-124500</v>
      </c>
      <c r="F57" s="160">
        <f>SUM(F49:F56)</f>
        <v>-105770.24000000001</v>
      </c>
      <c r="G57" s="160">
        <f>F57-E57</f>
        <v>18729.759999999995</v>
      </c>
    </row>
    <row r="58" spans="2:7" x14ac:dyDescent="0.25">
      <c r="B58" s="148"/>
      <c r="C58" s="220"/>
      <c r="D58" s="238"/>
      <c r="E58" s="238"/>
      <c r="F58" s="238"/>
      <c r="G58" s="238"/>
    </row>
    <row r="59" spans="2:7" x14ac:dyDescent="0.25">
      <c r="B59" s="245" t="s">
        <v>1007</v>
      </c>
      <c r="C59" s="247"/>
      <c r="D59" s="161"/>
      <c r="E59" s="161"/>
      <c r="F59" s="161"/>
      <c r="G59" s="161"/>
    </row>
    <row r="60" spans="2:7" x14ac:dyDescent="0.25">
      <c r="B60" s="148" t="s">
        <v>772</v>
      </c>
      <c r="C60" s="220">
        <v>-7500</v>
      </c>
      <c r="D60" s="221">
        <v>-10496.26</v>
      </c>
      <c r="E60" s="221">
        <v>-15000</v>
      </c>
      <c r="F60" s="221">
        <v>-12396.26</v>
      </c>
      <c r="G60" s="221">
        <f>F60-E60</f>
        <v>2603.7399999999998</v>
      </c>
    </row>
    <row r="61" spans="2:7" x14ac:dyDescent="0.25">
      <c r="B61" s="245" t="s">
        <v>1010</v>
      </c>
      <c r="C61" s="248">
        <f>SUM(C60)</f>
        <v>-7500</v>
      </c>
      <c r="D61" s="162">
        <v>-10496.26</v>
      </c>
      <c r="E61" s="162">
        <f>SUM(E60)</f>
        <v>-15000</v>
      </c>
      <c r="F61" s="162">
        <f>SUM(F60)</f>
        <v>-12396.26</v>
      </c>
      <c r="G61" s="162">
        <f>F61-E61</f>
        <v>2603.7399999999998</v>
      </c>
    </row>
    <row r="62" spans="2:7" x14ac:dyDescent="0.25">
      <c r="B62" s="148"/>
      <c r="C62" s="220"/>
      <c r="D62" s="238"/>
      <c r="E62" s="238"/>
      <c r="F62" s="238"/>
      <c r="G62" s="238"/>
    </row>
    <row r="63" spans="2:7" x14ac:dyDescent="0.25">
      <c r="B63" s="245" t="s">
        <v>1017</v>
      </c>
      <c r="C63" s="244"/>
      <c r="D63" s="159"/>
      <c r="E63" s="159"/>
      <c r="F63" s="159"/>
      <c r="G63" s="159"/>
    </row>
    <row r="64" spans="2:7" x14ac:dyDescent="0.25">
      <c r="B64" s="149" t="s">
        <v>1018</v>
      </c>
      <c r="C64" s="229"/>
      <c r="D64" s="230"/>
      <c r="E64" s="230"/>
      <c r="F64" s="230"/>
      <c r="G64" s="230"/>
    </row>
    <row r="65" spans="2:7" x14ac:dyDescent="0.25">
      <c r="B65" s="148" t="s">
        <v>773</v>
      </c>
      <c r="C65" s="220">
        <v>-6500</v>
      </c>
      <c r="D65" s="221">
        <v>-6577.2800000000007</v>
      </c>
      <c r="E65" s="221">
        <v>-7000</v>
      </c>
      <c r="F65" s="221">
        <v>-6236.59</v>
      </c>
      <c r="G65" s="221">
        <f>F65-E65</f>
        <v>763.40999999999985</v>
      </c>
    </row>
    <row r="66" spans="2:7" x14ac:dyDescent="0.25">
      <c r="B66" s="148" t="s">
        <v>777</v>
      </c>
      <c r="C66" s="220">
        <v>-15066</v>
      </c>
      <c r="D66" s="221">
        <v>-15112.35</v>
      </c>
      <c r="E66" s="221">
        <v>-21162</v>
      </c>
      <c r="F66" s="221">
        <v>-8515.7900000000009</v>
      </c>
      <c r="G66" s="221">
        <f t="shared" ref="G66:G67" si="4">F66-E66</f>
        <v>12646.21</v>
      </c>
    </row>
    <row r="67" spans="2:7" x14ac:dyDescent="0.25">
      <c r="B67" s="148" t="s">
        <v>771</v>
      </c>
      <c r="C67" s="220">
        <v>-5000</v>
      </c>
      <c r="D67" s="221">
        <v>-4999.6000000000004</v>
      </c>
      <c r="E67" s="221">
        <v>-5000</v>
      </c>
      <c r="F67" s="221">
        <v>-3570.7700000000041</v>
      </c>
      <c r="G67" s="221">
        <f t="shared" si="4"/>
        <v>1429.2299999999959</v>
      </c>
    </row>
    <row r="68" spans="2:7" x14ac:dyDescent="0.25">
      <c r="B68" s="148"/>
      <c r="C68" s="249"/>
      <c r="D68" s="250"/>
      <c r="E68" s="250"/>
      <c r="F68" s="250"/>
      <c r="G68" s="250"/>
    </row>
    <row r="69" spans="2:7" x14ac:dyDescent="0.25">
      <c r="B69" s="149" t="s">
        <v>1019</v>
      </c>
      <c r="C69" s="249"/>
      <c r="D69" s="250"/>
      <c r="E69" s="250"/>
      <c r="F69" s="250"/>
      <c r="G69" s="250"/>
    </row>
    <row r="70" spans="2:7" x14ac:dyDescent="0.25">
      <c r="B70" s="148" t="s">
        <v>1054</v>
      </c>
      <c r="C70" s="220">
        <v>-6000</v>
      </c>
      <c r="D70" s="221">
        <v>-5999.53</v>
      </c>
      <c r="E70" s="221">
        <v>-8000</v>
      </c>
      <c r="F70" s="221">
        <v>-7436.18</v>
      </c>
      <c r="G70" s="221">
        <f t="shared" ref="G70" si="5">F70-E70</f>
        <v>563.81999999999971</v>
      </c>
    </row>
    <row r="71" spans="2:7" x14ac:dyDescent="0.25">
      <c r="B71" s="148"/>
      <c r="C71" s="220"/>
      <c r="D71" s="238"/>
      <c r="E71" s="238"/>
      <c r="F71" s="238"/>
      <c r="G71" s="238"/>
    </row>
    <row r="72" spans="2:7" x14ac:dyDescent="0.25">
      <c r="B72" s="149" t="s">
        <v>97</v>
      </c>
      <c r="C72" s="220"/>
      <c r="D72" s="238"/>
      <c r="E72" s="238"/>
      <c r="F72" s="238"/>
      <c r="G72" s="238"/>
    </row>
    <row r="73" spans="2:7" x14ac:dyDescent="0.25">
      <c r="B73" s="148" t="s">
        <v>97</v>
      </c>
      <c r="C73" s="220">
        <v>-35344</v>
      </c>
      <c r="D73" s="221">
        <v>-39844</v>
      </c>
      <c r="E73" s="221">
        <v>-47860</v>
      </c>
      <c r="F73" s="221">
        <v>-42018.45</v>
      </c>
      <c r="G73" s="221">
        <f t="shared" ref="G73" si="6">F73-E73</f>
        <v>5841.5500000000029</v>
      </c>
    </row>
    <row r="74" spans="2:7" x14ac:dyDescent="0.25">
      <c r="B74" s="148"/>
      <c r="C74" s="249"/>
      <c r="D74" s="250"/>
      <c r="E74" s="250"/>
      <c r="F74" s="250"/>
      <c r="G74" s="250"/>
    </row>
    <row r="75" spans="2:7" x14ac:dyDescent="0.25">
      <c r="B75" s="149" t="s">
        <v>1020</v>
      </c>
      <c r="C75" s="249"/>
      <c r="D75" s="250"/>
      <c r="E75" s="250"/>
      <c r="F75" s="250"/>
      <c r="G75" s="250"/>
    </row>
    <row r="76" spans="2:7" x14ac:dyDescent="0.25">
      <c r="B76" s="148" t="s">
        <v>1023</v>
      </c>
      <c r="C76" s="220">
        <v>-8500</v>
      </c>
      <c r="D76" s="221">
        <v>-8500.3333333333339</v>
      </c>
      <c r="E76" s="221">
        <v>0</v>
      </c>
      <c r="F76" s="221">
        <v>-8500</v>
      </c>
      <c r="G76" s="221">
        <f t="shared" ref="G76" si="7">F76-E76</f>
        <v>-8500</v>
      </c>
    </row>
    <row r="77" spans="2:7" x14ac:dyDescent="0.25">
      <c r="B77" s="148"/>
      <c r="C77" s="220"/>
      <c r="D77" s="238"/>
      <c r="E77" s="238"/>
      <c r="F77" s="238"/>
      <c r="G77" s="238"/>
    </row>
    <row r="78" spans="2:7" x14ac:dyDescent="0.25">
      <c r="B78" s="149" t="s">
        <v>1021</v>
      </c>
      <c r="C78" s="249"/>
      <c r="D78" s="250"/>
      <c r="E78" s="250"/>
      <c r="F78" s="250"/>
      <c r="G78" s="250"/>
    </row>
    <row r="79" spans="2:7" x14ac:dyDescent="0.25">
      <c r="B79" s="148" t="s">
        <v>930</v>
      </c>
      <c r="C79" s="220">
        <v>0</v>
      </c>
      <c r="D79" s="221">
        <v>-236.79</v>
      </c>
      <c r="E79" s="221">
        <v>0</v>
      </c>
      <c r="F79" s="221">
        <v>-506.88</v>
      </c>
      <c r="G79" s="221">
        <f t="shared" ref="G79" si="8">F79-E79</f>
        <v>-506.88</v>
      </c>
    </row>
    <row r="80" spans="2:7" ht="15.75" thickBot="1" x14ac:dyDescent="0.3">
      <c r="B80" s="245" t="s">
        <v>1032</v>
      </c>
      <c r="C80" s="248">
        <f>SUM(C65:C79)</f>
        <v>-76410</v>
      </c>
      <c r="D80" s="162">
        <v>-81269.883333333331</v>
      </c>
      <c r="E80" s="162">
        <f>SUM(E65:E79)</f>
        <v>-89022</v>
      </c>
      <c r="F80" s="162">
        <f>SUM(F65:F79)</f>
        <v>-76784.66</v>
      </c>
      <c r="G80" s="162">
        <f>F80-E80</f>
        <v>12237.339999999997</v>
      </c>
    </row>
    <row r="81" spans="2:7" ht="20.25" thickBot="1" x14ac:dyDescent="0.35">
      <c r="B81" s="173" t="s">
        <v>1026</v>
      </c>
      <c r="C81" s="158">
        <f>C57+C61+C80</f>
        <v>-204810</v>
      </c>
      <c r="D81" s="158">
        <v>-200483.61333333334</v>
      </c>
      <c r="E81" s="158">
        <f>E57+E61+E80</f>
        <v>-228522</v>
      </c>
      <c r="F81" s="158">
        <f>F57+F61+F80</f>
        <v>-194951.16</v>
      </c>
      <c r="G81" s="158">
        <f>F81-E81</f>
        <v>33570.839999999997</v>
      </c>
    </row>
    <row r="82" spans="2:7" ht="15.75" thickBot="1" x14ac:dyDescent="0.3">
      <c r="B82" s="251"/>
      <c r="C82" s="252"/>
      <c r="D82" s="253"/>
      <c r="E82" s="253"/>
      <c r="F82" s="253"/>
      <c r="G82" s="253"/>
    </row>
    <row r="83" spans="2:7" ht="15.75" thickBot="1" x14ac:dyDescent="0.3">
      <c r="B83" s="254" t="s">
        <v>946</v>
      </c>
      <c r="C83" s="169">
        <f>C44+C81+C26</f>
        <v>23690</v>
      </c>
      <c r="D83" s="169">
        <v>26174.789999999994</v>
      </c>
      <c r="E83" s="169">
        <f>E44+E81+E26</f>
        <v>20978</v>
      </c>
      <c r="F83" s="169">
        <f>F44+F81+F26</f>
        <v>22646.520000000019</v>
      </c>
      <c r="G83" s="169">
        <f>F83-E83</f>
        <v>1668.5200000000186</v>
      </c>
    </row>
    <row r="84" spans="2:7" x14ac:dyDescent="0.25">
      <c r="B84" s="255"/>
      <c r="C84" s="256"/>
      <c r="D84" s="256"/>
      <c r="E84" s="256"/>
      <c r="F84" s="256"/>
      <c r="G84" s="256"/>
    </row>
    <row r="85" spans="2:7" x14ac:dyDescent="0.25">
      <c r="B85" s="257"/>
      <c r="C85" s="256"/>
      <c r="D85" s="258"/>
      <c r="E85" s="258"/>
      <c r="F85" s="258"/>
      <c r="G85" s="258"/>
    </row>
    <row r="86" spans="2:7" x14ac:dyDescent="0.25">
      <c r="B86" s="259"/>
      <c r="C86" s="260"/>
      <c r="D86" s="260"/>
      <c r="E86" s="260"/>
      <c r="F86" s="260"/>
      <c r="G86" s="260"/>
    </row>
    <row r="87" spans="2:7" x14ac:dyDescent="0.25">
      <c r="B87" s="259"/>
      <c r="C87" s="260"/>
      <c r="D87" s="260"/>
      <c r="E87" s="260"/>
      <c r="F87" s="260"/>
      <c r="G87" s="260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2" t="s">
        <v>761</v>
      </c>
      <c r="G2" s="71" t="s">
        <v>760</v>
      </c>
      <c r="H2" s="22" t="s">
        <v>763</v>
      </c>
      <c r="I2" s="22" t="s">
        <v>766</v>
      </c>
      <c r="J2" s="71" t="s">
        <v>765</v>
      </c>
      <c r="K2" s="22"/>
      <c r="L2" s="75"/>
      <c r="M2" s="76"/>
      <c r="N2" s="63" t="s">
        <v>759</v>
      </c>
      <c r="O2" s="63"/>
    </row>
    <row r="3" spans="1:15" x14ac:dyDescent="0.2">
      <c r="E3" s="65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 t="shared" ref="C4:C14" si="0">IF(F4+G4=0,"Hide","")</f>
        <v>#REF!</v>
      </c>
      <c r="E4" s="66" t="s">
        <v>133</v>
      </c>
      <c r="F4" s="66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4" t="s">
        <v>142</v>
      </c>
      <c r="F15" s="69">
        <f>SUM(F4:F14)</f>
        <v>135000</v>
      </c>
      <c r="G15" s="69" t="e">
        <f>SUM(G4:G14)</f>
        <v>#REF!</v>
      </c>
      <c r="H15" s="69" t="e">
        <f>SUM(H4:H14)</f>
        <v>#REF!</v>
      </c>
      <c r="I15" s="69"/>
      <c r="J15" s="69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5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6" t="s">
        <v>9</v>
      </c>
      <c r="F19" s="66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7" t="s">
        <v>12</v>
      </c>
      <c r="F31" s="67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7" t="s">
        <v>13</v>
      </c>
      <c r="F32" s="67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4" t="s">
        <v>143</v>
      </c>
      <c r="F49" s="69">
        <f>SUM(F19:F48)</f>
        <v>135000</v>
      </c>
      <c r="G49" s="69" t="e">
        <f>SUM(G19:G48)</f>
        <v>#REF!</v>
      </c>
      <c r="H49" s="69" t="e">
        <f>SUM(H19:H48)</f>
        <v>#REF!</v>
      </c>
      <c r="I49" s="69" t="e">
        <f>SUM(I19:I48)</f>
        <v>#REF!</v>
      </c>
      <c r="J49" s="69">
        <f>SUM(J19:J48)</f>
        <v>73373</v>
      </c>
      <c r="L49" s="1"/>
      <c r="M49" s="69">
        <f>SUM(M19:M48)</f>
        <v>38244.18</v>
      </c>
    </row>
    <row r="50" spans="2:15" x14ac:dyDescent="0.2">
      <c r="E50" s="64"/>
      <c r="F50" s="64"/>
      <c r="L50" s="1"/>
    </row>
    <row r="51" spans="2:15" ht="13.5" thickBot="1" x14ac:dyDescent="0.25">
      <c r="E51" s="74" t="s">
        <v>756</v>
      </c>
      <c r="F51" s="73" t="s">
        <v>762</v>
      </c>
      <c r="G51" s="73" t="e">
        <f>+G15-G49</f>
        <v>#REF!</v>
      </c>
      <c r="H51" s="73" t="e">
        <f>+H15-H49</f>
        <v>#REF!</v>
      </c>
      <c r="I51" s="73"/>
      <c r="J51" s="73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0" t="e">
        <f>IF(ROUND(N53-G53,0)=0,"OK",+N53-G53)</f>
        <v>#REF!</v>
      </c>
      <c r="O54" s="70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8" t="s">
        <v>758</v>
      </c>
      <c r="F56" s="68"/>
      <c r="L56" s="1"/>
      <c r="N56" s="70" t="e">
        <f>IF(ROUND(N55-G55,0)=0,"OK",+N55-G55)</f>
        <v>#REF!</v>
      </c>
      <c r="O56" s="70"/>
    </row>
    <row r="57" spans="2:15" x14ac:dyDescent="0.2">
      <c r="E57" s="68"/>
      <c r="F57" s="68"/>
      <c r="L57" s="1"/>
    </row>
    <row r="58" spans="2:15" x14ac:dyDescent="0.2">
      <c r="E58" s="68"/>
      <c r="F58" s="68"/>
      <c r="L58" s="1"/>
    </row>
    <row r="59" spans="2:15" x14ac:dyDescent="0.2">
      <c r="E59" s="68"/>
      <c r="F59" s="68"/>
      <c r="L59" s="1"/>
    </row>
    <row r="60" spans="2:15" x14ac:dyDescent="0.2">
      <c r="E60" s="68"/>
      <c r="F60" s="68"/>
      <c r="L60" s="1"/>
    </row>
    <row r="61" spans="2:15" x14ac:dyDescent="0.2">
      <c r="E61" s="68"/>
      <c r="F61" s="68"/>
      <c r="L61" s="1"/>
    </row>
    <row r="62" spans="2:15" x14ac:dyDescent="0.2">
      <c r="E62" s="68"/>
      <c r="F62" s="68"/>
      <c r="L62" s="1"/>
    </row>
    <row r="63" spans="2:15" x14ac:dyDescent="0.2">
      <c r="E63" s="68"/>
      <c r="F63" s="68"/>
      <c r="L63" s="1"/>
    </row>
    <row r="64" spans="2:15" x14ac:dyDescent="0.2">
      <c r="E64" s="68"/>
      <c r="F64" s="68"/>
      <c r="L64" s="1"/>
    </row>
    <row r="65" spans="5:12" x14ac:dyDescent="0.2">
      <c r="E65" s="68"/>
      <c r="F65" s="68"/>
      <c r="L65" s="1"/>
    </row>
    <row r="66" spans="5:12" x14ac:dyDescent="0.2">
      <c r="E66" s="68"/>
      <c r="F66" s="68"/>
      <c r="L66" s="1"/>
    </row>
    <row r="67" spans="5:12" x14ac:dyDescent="0.2">
      <c r="E67" s="68"/>
      <c r="F67" s="68"/>
      <c r="L67" s="1"/>
    </row>
    <row r="68" spans="5:12" x14ac:dyDescent="0.2">
      <c r="E68" s="68"/>
      <c r="F68" s="68"/>
      <c r="L68" s="1"/>
    </row>
    <row r="69" spans="5:12" x14ac:dyDescent="0.2">
      <c r="E69" s="68"/>
      <c r="F69" s="68"/>
      <c r="L69" s="1"/>
    </row>
    <row r="70" spans="5:12" x14ac:dyDescent="0.2">
      <c r="E70" s="68"/>
      <c r="F70" s="68"/>
      <c r="L70" s="1"/>
    </row>
    <row r="71" spans="5:12" x14ac:dyDescent="0.2">
      <c r="E71" s="68"/>
      <c r="F71" s="68"/>
      <c r="L71" s="1"/>
    </row>
    <row r="72" spans="5:12" x14ac:dyDescent="0.2">
      <c r="E72" s="68"/>
      <c r="F72" s="68"/>
      <c r="L72" s="1"/>
    </row>
    <row r="73" spans="5:12" x14ac:dyDescent="0.2">
      <c r="E73" s="68"/>
      <c r="F73" s="68"/>
      <c r="L73" s="1"/>
    </row>
    <row r="74" spans="5:12" x14ac:dyDescent="0.2">
      <c r="E74" s="68"/>
      <c r="F74" s="68"/>
      <c r="L74" s="1"/>
    </row>
    <row r="75" spans="5:12" x14ac:dyDescent="0.2">
      <c r="E75" s="68"/>
      <c r="F75" s="68"/>
      <c r="L75" s="1"/>
    </row>
    <row r="76" spans="5:12" x14ac:dyDescent="0.2">
      <c r="E76" s="68"/>
      <c r="F76" s="68"/>
      <c r="L76" s="1"/>
    </row>
    <row r="77" spans="5:12" x14ac:dyDescent="0.2">
      <c r="E77" s="68"/>
      <c r="F77" s="68"/>
      <c r="L77" s="1"/>
    </row>
    <row r="78" spans="5:12" x14ac:dyDescent="0.2">
      <c r="E78" s="68"/>
      <c r="F78" s="68"/>
      <c r="L78" s="1"/>
    </row>
    <row r="79" spans="5:12" x14ac:dyDescent="0.2">
      <c r="E79" s="68"/>
      <c r="F79" s="68"/>
      <c r="L79" s="1"/>
    </row>
    <row r="80" spans="5:12" x14ac:dyDescent="0.2">
      <c r="E80" s="68"/>
      <c r="F80" s="68"/>
      <c r="L80" s="1"/>
    </row>
    <row r="81" spans="5:12" x14ac:dyDescent="0.2">
      <c r="E81" s="68"/>
      <c r="F81" s="68"/>
      <c r="L81" s="1"/>
    </row>
    <row r="82" spans="5:12" x14ac:dyDescent="0.2">
      <c r="E82" s="68"/>
      <c r="F82" s="68"/>
      <c r="L82" s="1"/>
    </row>
    <row r="83" spans="5:12" x14ac:dyDescent="0.2">
      <c r="E83" s="68"/>
      <c r="F83" s="68"/>
      <c r="L83" s="1"/>
    </row>
    <row r="84" spans="5:12" x14ac:dyDescent="0.2">
      <c r="E84" s="68"/>
      <c r="F84" s="68"/>
      <c r="L84" s="1"/>
    </row>
    <row r="85" spans="5:12" x14ac:dyDescent="0.2">
      <c r="E85" s="68"/>
      <c r="F85" s="68"/>
      <c r="L85" s="1"/>
    </row>
    <row r="86" spans="5:12" x14ac:dyDescent="0.2">
      <c r="E86" s="68"/>
      <c r="F86" s="68"/>
      <c r="L86" s="1"/>
    </row>
    <row r="87" spans="5:12" x14ac:dyDescent="0.2">
      <c r="E87" s="68"/>
      <c r="F87" s="68"/>
      <c r="L87" s="1"/>
    </row>
    <row r="88" spans="5:12" x14ac:dyDescent="0.2">
      <c r="E88" s="68"/>
      <c r="F88" s="68"/>
      <c r="L88" s="1"/>
    </row>
    <row r="89" spans="5:12" x14ac:dyDescent="0.2">
      <c r="E89" s="68"/>
      <c r="F89" s="68"/>
      <c r="L89" s="1"/>
    </row>
    <row r="90" spans="5:12" x14ac:dyDescent="0.2">
      <c r="E90" s="68"/>
      <c r="F90" s="68"/>
      <c r="L90" s="1"/>
    </row>
    <row r="91" spans="5:12" x14ac:dyDescent="0.2">
      <c r="E91" s="68"/>
      <c r="F91" s="68"/>
      <c r="L91" s="1"/>
    </row>
    <row r="92" spans="5:12" x14ac:dyDescent="0.2">
      <c r="E92" s="68"/>
      <c r="F92" s="68"/>
      <c r="L92" s="1"/>
    </row>
    <row r="93" spans="5:12" x14ac:dyDescent="0.2">
      <c r="E93" s="68"/>
      <c r="F93" s="68"/>
      <c r="L93" s="1"/>
    </row>
    <row r="94" spans="5:12" x14ac:dyDescent="0.2">
      <c r="E94" s="68"/>
      <c r="F94" s="68"/>
      <c r="L94" s="1"/>
    </row>
    <row r="95" spans="5:12" x14ac:dyDescent="0.2">
      <c r="E95" s="68"/>
      <c r="F95" s="68"/>
    </row>
    <row r="96" spans="5:12" x14ac:dyDescent="0.2">
      <c r="E96" s="68"/>
      <c r="F96" s="68"/>
    </row>
    <row r="97" spans="5:6" x14ac:dyDescent="0.2">
      <c r="E97" s="68"/>
      <c r="F97" s="68"/>
    </row>
    <row r="98" spans="5:6" x14ac:dyDescent="0.2">
      <c r="E98" s="68"/>
      <c r="F98" s="68"/>
    </row>
    <row r="99" spans="5:6" x14ac:dyDescent="0.2">
      <c r="E99" s="68"/>
      <c r="F99" s="68"/>
    </row>
    <row r="100" spans="5:6" x14ac:dyDescent="0.2">
      <c r="E100" s="68"/>
      <c r="F100" s="68"/>
    </row>
    <row r="101" spans="5:6" x14ac:dyDescent="0.2">
      <c r="E101" s="68"/>
      <c r="F101" s="68"/>
    </row>
    <row r="102" spans="5:6" x14ac:dyDescent="0.2">
      <c r="E102" s="68"/>
      <c r="F102" s="68"/>
    </row>
    <row r="103" spans="5:6" x14ac:dyDescent="0.2">
      <c r="E103" s="68"/>
      <c r="F103" s="68"/>
    </row>
    <row r="104" spans="5:6" x14ac:dyDescent="0.2">
      <c r="E104" s="68"/>
      <c r="F104" s="68"/>
    </row>
    <row r="105" spans="5:6" x14ac:dyDescent="0.2">
      <c r="E105" s="68"/>
      <c r="F105" s="68"/>
    </row>
    <row r="106" spans="5:6" x14ac:dyDescent="0.2">
      <c r="E106" s="68"/>
      <c r="F106" s="68"/>
    </row>
    <row r="107" spans="5:6" x14ac:dyDescent="0.2">
      <c r="E107" s="68"/>
      <c r="F107" s="68"/>
    </row>
    <row r="108" spans="5:6" x14ac:dyDescent="0.2">
      <c r="E108" s="68"/>
      <c r="F108" s="68"/>
    </row>
    <row r="109" spans="5:6" x14ac:dyDescent="0.2">
      <c r="E109" s="68"/>
      <c r="F109" s="68"/>
    </row>
    <row r="110" spans="5:6" x14ac:dyDescent="0.2">
      <c r="E110" s="68"/>
      <c r="F110" s="68"/>
    </row>
    <row r="111" spans="5:6" x14ac:dyDescent="0.2">
      <c r="E111" s="68"/>
      <c r="F111" s="68"/>
    </row>
    <row r="112" spans="5:6" x14ac:dyDescent="0.2">
      <c r="E112" s="68"/>
      <c r="F112" s="68"/>
    </row>
    <row r="113" spans="5:6" x14ac:dyDescent="0.2">
      <c r="E113" s="68"/>
      <c r="F113" s="68"/>
    </row>
    <row r="114" spans="5:6" x14ac:dyDescent="0.2">
      <c r="E114" s="68"/>
      <c r="F114" s="68"/>
    </row>
    <row r="115" spans="5:6" x14ac:dyDescent="0.2">
      <c r="E115" s="68"/>
      <c r="F115" s="68"/>
    </row>
    <row r="116" spans="5:6" x14ac:dyDescent="0.2">
      <c r="E116" s="68"/>
      <c r="F116" s="68"/>
    </row>
    <row r="117" spans="5:6" x14ac:dyDescent="0.2">
      <c r="E117" s="68"/>
      <c r="F117" s="68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2" t="s">
        <v>761</v>
      </c>
      <c r="G2" s="71" t="s">
        <v>760</v>
      </c>
      <c r="H2" s="22" t="s">
        <v>763</v>
      </c>
      <c r="I2" s="22" t="s">
        <v>766</v>
      </c>
      <c r="J2" s="71" t="s">
        <v>765</v>
      </c>
      <c r="K2" s="22"/>
      <c r="L2" s="75"/>
      <c r="M2" s="76"/>
      <c r="N2" s="63" t="s">
        <v>759</v>
      </c>
      <c r="O2" s="63"/>
    </row>
    <row r="3" spans="1:15" x14ac:dyDescent="0.2">
      <c r="E3" s="65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>IF(F4+G4=0,"Hide","")</f>
        <v>#REF!</v>
      </c>
      <c r="E4" s="66" t="s">
        <v>133</v>
      </c>
      <c r="F4" s="66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4" t="s">
        <v>142</v>
      </c>
      <c r="F15" s="69">
        <f>SUM(F4:F14)</f>
        <v>135000</v>
      </c>
      <c r="G15" s="69" t="e">
        <f>SUM(G4:G14)</f>
        <v>#REF!</v>
      </c>
      <c r="H15" s="69" t="e">
        <f>SUM(H4:H14)</f>
        <v>#REF!</v>
      </c>
      <c r="I15" s="69"/>
      <c r="J15" s="69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5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6" t="s">
        <v>9</v>
      </c>
      <c r="F19" s="66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7" t="s">
        <v>12</v>
      </c>
      <c r="F31" s="67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7" t="s">
        <v>13</v>
      </c>
      <c r="F32" s="67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4" t="s">
        <v>143</v>
      </c>
      <c r="F49" s="69">
        <f>SUM(F19:F48)</f>
        <v>135000</v>
      </c>
      <c r="G49" s="69" t="e">
        <f>SUM(G19:G48)</f>
        <v>#REF!</v>
      </c>
      <c r="H49" s="69" t="e">
        <f>SUM(H19:H48)</f>
        <v>#REF!</v>
      </c>
      <c r="I49" s="69" t="e">
        <f>SUM(I19:I48)</f>
        <v>#REF!</v>
      </c>
      <c r="J49" s="69">
        <f>SUM(J19:J48)</f>
        <v>73373</v>
      </c>
      <c r="L49" s="1"/>
      <c r="M49" s="69">
        <f>SUM(M19:M48)</f>
        <v>38244.18</v>
      </c>
    </row>
    <row r="50" spans="2:15" x14ac:dyDescent="0.2">
      <c r="E50" s="64"/>
      <c r="F50" s="64"/>
      <c r="L50" s="1"/>
    </row>
    <row r="51" spans="2:15" ht="13.5" thickBot="1" x14ac:dyDescent="0.25">
      <c r="E51" s="74" t="s">
        <v>756</v>
      </c>
      <c r="F51" s="73" t="s">
        <v>762</v>
      </c>
      <c r="G51" s="73" t="e">
        <f>+G15-G49</f>
        <v>#REF!</v>
      </c>
      <c r="H51" s="73" t="e">
        <f>+H15-H49</f>
        <v>#REF!</v>
      </c>
      <c r="I51" s="73"/>
      <c r="J51" s="73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0" t="e">
        <f>IF(ROUND(N53-G53,0)=0,"OK",+N53-G53)</f>
        <v>#REF!</v>
      </c>
      <c r="O54" s="70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8" t="s">
        <v>758</v>
      </c>
      <c r="F56" s="68"/>
      <c r="L56" s="1"/>
      <c r="N56" s="70" t="e">
        <f>IF(ROUND(N55-G55,0)=0,"OK",+N55-G55)</f>
        <v>#REF!</v>
      </c>
      <c r="O56" s="70"/>
    </row>
    <row r="57" spans="2:15" x14ac:dyDescent="0.2">
      <c r="E57" s="68"/>
      <c r="F57" s="68"/>
      <c r="L57" s="1"/>
    </row>
    <row r="58" spans="2:15" x14ac:dyDescent="0.2">
      <c r="E58" s="68"/>
      <c r="F58" s="68"/>
      <c r="L58" s="1"/>
    </row>
    <row r="59" spans="2:15" x14ac:dyDescent="0.2">
      <c r="E59" s="68"/>
      <c r="F59" s="68"/>
      <c r="L59" s="1"/>
    </row>
    <row r="60" spans="2:15" x14ac:dyDescent="0.2">
      <c r="E60" s="68"/>
      <c r="F60" s="68"/>
      <c r="L60" s="1"/>
    </row>
    <row r="61" spans="2:15" x14ac:dyDescent="0.2">
      <c r="E61" s="68"/>
      <c r="F61" s="68"/>
      <c r="L61" s="1"/>
    </row>
    <row r="62" spans="2:15" x14ac:dyDescent="0.2">
      <c r="E62" s="68"/>
      <c r="F62" s="68"/>
      <c r="L62" s="1"/>
    </row>
    <row r="63" spans="2:15" x14ac:dyDescent="0.2">
      <c r="E63" s="68"/>
      <c r="F63" s="68"/>
      <c r="L63" s="1"/>
    </row>
    <row r="64" spans="2:15" x14ac:dyDescent="0.2">
      <c r="E64" s="68"/>
      <c r="F64" s="68"/>
      <c r="L64" s="1"/>
    </row>
    <row r="65" spans="5:12" x14ac:dyDescent="0.2">
      <c r="E65" s="68"/>
      <c r="F65" s="68"/>
      <c r="L65" s="1"/>
    </row>
    <row r="66" spans="5:12" x14ac:dyDescent="0.2">
      <c r="E66" s="68"/>
      <c r="F66" s="68"/>
      <c r="L66" s="1"/>
    </row>
    <row r="67" spans="5:12" x14ac:dyDescent="0.2">
      <c r="E67" s="68"/>
      <c r="F67" s="68"/>
      <c r="L67" s="1"/>
    </row>
    <row r="68" spans="5:12" x14ac:dyDescent="0.2">
      <c r="E68" s="68"/>
      <c r="F68" s="68"/>
      <c r="L68" s="1"/>
    </row>
    <row r="69" spans="5:12" x14ac:dyDescent="0.2">
      <c r="E69" s="68"/>
      <c r="F69" s="68"/>
      <c r="L69" s="1"/>
    </row>
    <row r="70" spans="5:12" x14ac:dyDescent="0.2">
      <c r="E70" s="68"/>
      <c r="F70" s="68"/>
      <c r="L70" s="1"/>
    </row>
    <row r="71" spans="5:12" x14ac:dyDescent="0.2">
      <c r="E71" s="68"/>
      <c r="F71" s="68"/>
      <c r="L71" s="1"/>
    </row>
    <row r="72" spans="5:12" x14ac:dyDescent="0.2">
      <c r="E72" s="68"/>
      <c r="F72" s="68"/>
      <c r="L72" s="1"/>
    </row>
    <row r="73" spans="5:12" x14ac:dyDescent="0.2">
      <c r="E73" s="68"/>
      <c r="F73" s="68"/>
      <c r="L73" s="1"/>
    </row>
    <row r="74" spans="5:12" x14ac:dyDescent="0.2">
      <c r="E74" s="68"/>
      <c r="F74" s="68"/>
      <c r="L74" s="1"/>
    </row>
    <row r="75" spans="5:12" x14ac:dyDescent="0.2">
      <c r="E75" s="68"/>
      <c r="F75" s="68"/>
      <c r="L75" s="1"/>
    </row>
    <row r="76" spans="5:12" x14ac:dyDescent="0.2">
      <c r="E76" s="68"/>
      <c r="F76" s="68"/>
      <c r="L76" s="1"/>
    </row>
    <row r="77" spans="5:12" x14ac:dyDescent="0.2">
      <c r="E77" s="68"/>
      <c r="F77" s="68"/>
      <c r="L77" s="1"/>
    </row>
    <row r="78" spans="5:12" x14ac:dyDescent="0.2">
      <c r="E78" s="68"/>
      <c r="F78" s="68"/>
      <c r="L78" s="1"/>
    </row>
    <row r="79" spans="5:12" x14ac:dyDescent="0.2">
      <c r="E79" s="68"/>
      <c r="F79" s="68"/>
      <c r="L79" s="1"/>
    </row>
    <row r="80" spans="5:12" x14ac:dyDescent="0.2">
      <c r="E80" s="68"/>
      <c r="F80" s="68"/>
      <c r="L80" s="1"/>
    </row>
    <row r="81" spans="5:12" x14ac:dyDescent="0.2">
      <c r="E81" s="68"/>
      <c r="F81" s="68"/>
      <c r="L81" s="1"/>
    </row>
    <row r="82" spans="5:12" x14ac:dyDescent="0.2">
      <c r="E82" s="68"/>
      <c r="F82" s="68"/>
      <c r="L82" s="1"/>
    </row>
    <row r="83" spans="5:12" x14ac:dyDescent="0.2">
      <c r="E83" s="68"/>
      <c r="F83" s="68"/>
      <c r="L83" s="1"/>
    </row>
    <row r="84" spans="5:12" x14ac:dyDescent="0.2">
      <c r="E84" s="68"/>
      <c r="F84" s="68"/>
      <c r="L84" s="1"/>
    </row>
    <row r="85" spans="5:12" x14ac:dyDescent="0.2">
      <c r="E85" s="68"/>
      <c r="F85" s="68"/>
      <c r="L85" s="1"/>
    </row>
    <row r="86" spans="5:12" x14ac:dyDescent="0.2">
      <c r="E86" s="68"/>
      <c r="F86" s="68"/>
      <c r="L86" s="1"/>
    </row>
    <row r="87" spans="5:12" x14ac:dyDescent="0.2">
      <c r="E87" s="68"/>
      <c r="F87" s="68"/>
      <c r="L87" s="1"/>
    </row>
    <row r="88" spans="5:12" x14ac:dyDescent="0.2">
      <c r="E88" s="68"/>
      <c r="F88" s="68"/>
      <c r="L88" s="1"/>
    </row>
    <row r="89" spans="5:12" x14ac:dyDescent="0.2">
      <c r="E89" s="68"/>
      <c r="F89" s="68"/>
      <c r="L89" s="1"/>
    </row>
    <row r="90" spans="5:12" x14ac:dyDescent="0.2">
      <c r="E90" s="68"/>
      <c r="F90" s="68"/>
      <c r="L90" s="1"/>
    </row>
    <row r="91" spans="5:12" x14ac:dyDescent="0.2">
      <c r="E91" s="68"/>
      <c r="F91" s="68"/>
      <c r="L91" s="1"/>
    </row>
    <row r="92" spans="5:12" x14ac:dyDescent="0.2">
      <c r="E92" s="68"/>
      <c r="F92" s="68"/>
      <c r="L92" s="1"/>
    </row>
    <row r="93" spans="5:12" x14ac:dyDescent="0.2">
      <c r="E93" s="68"/>
      <c r="F93" s="68"/>
      <c r="L93" s="1"/>
    </row>
    <row r="94" spans="5:12" x14ac:dyDescent="0.2">
      <c r="E94" s="68"/>
      <c r="F94" s="68"/>
      <c r="L94" s="1"/>
    </row>
    <row r="95" spans="5:12" x14ac:dyDescent="0.2">
      <c r="E95" s="68"/>
      <c r="F95" s="68"/>
    </row>
    <row r="96" spans="5:12" x14ac:dyDescent="0.2">
      <c r="E96" s="68"/>
      <c r="F96" s="68"/>
    </row>
    <row r="97" spans="5:6" x14ac:dyDescent="0.2">
      <c r="E97" s="68"/>
      <c r="F97" s="68"/>
    </row>
    <row r="98" spans="5:6" x14ac:dyDescent="0.2">
      <c r="E98" s="68"/>
      <c r="F98" s="68"/>
    </row>
    <row r="99" spans="5:6" x14ac:dyDescent="0.2">
      <c r="E99" s="68"/>
      <c r="F99" s="68"/>
    </row>
    <row r="100" spans="5:6" x14ac:dyDescent="0.2">
      <c r="E100" s="68"/>
      <c r="F100" s="68"/>
    </row>
    <row r="101" spans="5:6" x14ac:dyDescent="0.2">
      <c r="E101" s="68"/>
      <c r="F101" s="68"/>
    </row>
    <row r="102" spans="5:6" x14ac:dyDescent="0.2">
      <c r="E102" s="68"/>
      <c r="F102" s="68"/>
    </row>
    <row r="103" spans="5:6" x14ac:dyDescent="0.2">
      <c r="E103" s="68"/>
      <c r="F103" s="68"/>
    </row>
    <row r="104" spans="5:6" x14ac:dyDescent="0.2">
      <c r="E104" s="68"/>
      <c r="F104" s="68"/>
    </row>
    <row r="105" spans="5:6" x14ac:dyDescent="0.2">
      <c r="E105" s="68"/>
      <c r="F105" s="68"/>
    </row>
    <row r="106" spans="5:6" x14ac:dyDescent="0.2">
      <c r="E106" s="68"/>
      <c r="F106" s="68"/>
    </row>
    <row r="107" spans="5:6" x14ac:dyDescent="0.2">
      <c r="E107" s="68"/>
      <c r="F107" s="68"/>
    </row>
    <row r="108" spans="5:6" x14ac:dyDescent="0.2">
      <c r="E108" s="68"/>
      <c r="F108" s="68"/>
    </row>
    <row r="109" spans="5:6" x14ac:dyDescent="0.2">
      <c r="E109" s="68"/>
      <c r="F109" s="68"/>
    </row>
    <row r="110" spans="5:6" x14ac:dyDescent="0.2">
      <c r="E110" s="68"/>
      <c r="F110" s="68"/>
    </row>
    <row r="111" spans="5:6" x14ac:dyDescent="0.2">
      <c r="E111" s="68"/>
      <c r="F111" s="68"/>
    </row>
    <row r="112" spans="5:6" x14ac:dyDescent="0.2">
      <c r="E112" s="68"/>
      <c r="F112" s="68"/>
    </row>
    <row r="113" spans="5:6" x14ac:dyDescent="0.2">
      <c r="E113" s="68"/>
      <c r="F113" s="68"/>
    </row>
    <row r="114" spans="5:6" x14ac:dyDescent="0.2">
      <c r="E114" s="68"/>
      <c r="F114" s="68"/>
    </row>
    <row r="115" spans="5:6" x14ac:dyDescent="0.2">
      <c r="E115" s="68"/>
      <c r="F115" s="68"/>
    </row>
    <row r="116" spans="5:6" x14ac:dyDescent="0.2">
      <c r="E116" s="68"/>
      <c r="F116" s="68"/>
    </row>
    <row r="117" spans="5:6" x14ac:dyDescent="0.2">
      <c r="E117" s="68"/>
      <c r="F117" s="68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outlineLevelRow="2" x14ac:dyDescent="0.2"/>
  <cols>
    <col min="1" max="1" width="9.28515625" bestFit="1" customWidth="1"/>
    <col min="2" max="2" width="1.7109375" customWidth="1"/>
    <col min="3" max="3" width="41.42578125" customWidth="1"/>
    <col min="4" max="4" width="10.140625" style="1" bestFit="1" customWidth="1"/>
    <col min="5" max="5" width="1.85546875" style="1" customWidth="1"/>
    <col min="6" max="6" width="10.7109375" style="1" customWidth="1"/>
    <col min="7" max="7" width="8.7109375" customWidth="1"/>
    <col min="8" max="8" width="9.28515625" style="32" bestFit="1" customWidth="1"/>
    <col min="9" max="9" width="12.7109375" style="11" bestFit="1" customWidth="1"/>
    <col min="10" max="10" width="31" style="10" bestFit="1" customWidth="1"/>
  </cols>
  <sheetData>
    <row r="1" spans="1:21" x14ac:dyDescent="0.2">
      <c r="C1" s="14" t="s">
        <v>62</v>
      </c>
    </row>
    <row r="2" spans="1:21" s="21" customFormat="1" ht="36.75" customHeight="1" x14ac:dyDescent="0.2">
      <c r="C2" s="21" t="s">
        <v>171</v>
      </c>
      <c r="D2" s="22"/>
      <c r="E2" s="22"/>
      <c r="F2" s="22"/>
      <c r="H2" s="33"/>
      <c r="I2" s="23"/>
    </row>
    <row r="3" spans="1:21" ht="38.25" x14ac:dyDescent="0.2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8" x14ac:dyDescent="0.25">
      <c r="A4">
        <v>2</v>
      </c>
      <c r="B4" s="14" t="s">
        <v>58</v>
      </c>
      <c r="C4" s="2"/>
      <c r="F4" s="4"/>
      <c r="G4" s="16"/>
    </row>
    <row r="5" spans="1:21" outlineLevel="2" x14ac:dyDescent="0.2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outlineLevel="1" x14ac:dyDescent="0.2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.5" outlineLevel="2" x14ac:dyDescent="0.2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.5" outlineLevel="2" x14ac:dyDescent="0.2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outlineLevel="1" x14ac:dyDescent="0.2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.5" outlineLevel="2" x14ac:dyDescent="0.2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outlineLevel="1" x14ac:dyDescent="0.2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outlineLevel="1" x14ac:dyDescent="0.2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outlineLevel="1" x14ac:dyDescent="0.2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outlineLevel="1" x14ac:dyDescent="0.2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outlineLevel="1" x14ac:dyDescent="0.2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outlineLevel="1" x14ac:dyDescent="0.2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outlineLevel="1" x14ac:dyDescent="0.2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outlineLevel="1" x14ac:dyDescent="0.2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outlineLevel="1" x14ac:dyDescent="0.2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x14ac:dyDescent="0.2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25">
      <c r="A57">
        <v>17</v>
      </c>
      <c r="B57" s="14" t="s">
        <v>59</v>
      </c>
      <c r="C57" s="2"/>
      <c r="F57" s="4"/>
      <c r="G57" s="18"/>
    </row>
    <row r="58" spans="1:21" outlineLevel="2" x14ac:dyDescent="0.2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outlineLevel="1" x14ac:dyDescent="0.2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outlineLevel="1" x14ac:dyDescent="0.2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outlineLevel="1" x14ac:dyDescent="0.2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outlineLevel="1" x14ac:dyDescent="0.2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outlineLevel="1" x14ac:dyDescent="0.2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.5" outlineLevel="2" x14ac:dyDescent="0.2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outlineLevel="1" x14ac:dyDescent="0.2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outlineLevel="1" x14ac:dyDescent="0.2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outlineLevel="1" x14ac:dyDescent="0.2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outlineLevel="1" x14ac:dyDescent="0.2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outlineLevel="1" x14ac:dyDescent="0.2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outlineLevel="2" x14ac:dyDescent="0.2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outlineLevel="1" x14ac:dyDescent="0.2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outlineLevel="1" x14ac:dyDescent="0.2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outlineLevel="1" x14ac:dyDescent="0.2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outlineLevel="1" x14ac:dyDescent="0.2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outlineLevel="1" x14ac:dyDescent="0.2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outlineLevel="1" x14ac:dyDescent="0.2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outlineLevel="1" x14ac:dyDescent="0.2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outlineLevel="1" x14ac:dyDescent="0.2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outlineLevel="1" x14ac:dyDescent="0.2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outlineLevel="1" x14ac:dyDescent="0.2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outlineLevel="1" x14ac:dyDescent="0.2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outlineLevel="1" x14ac:dyDescent="0.2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outlineLevel="1" x14ac:dyDescent="0.2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x14ac:dyDescent="0.2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x14ac:dyDescent="0.2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">
      <c r="C145" t="s">
        <v>75</v>
      </c>
      <c r="G145" s="1"/>
    </row>
    <row r="146" spans="1:10" x14ac:dyDescent="0.2">
      <c r="G146" s="1"/>
    </row>
    <row r="147" spans="1:10" x14ac:dyDescent="0.2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">
      <c r="A149">
        <v>100</v>
      </c>
      <c r="C149" t="s">
        <v>81</v>
      </c>
      <c r="G149" s="1"/>
    </row>
    <row r="150" spans="1:10" x14ac:dyDescent="0.2">
      <c r="A150">
        <v>102</v>
      </c>
      <c r="C150" t="s">
        <v>76</v>
      </c>
      <c r="G150" s="1"/>
    </row>
  </sheetData>
  <autoFilter ref="A3:U150"/>
  <phoneticPr fontId="156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75" x14ac:dyDescent="0.2"/>
  <cols>
    <col min="2" max="2" width="11" bestFit="1" customWidth="1"/>
    <col min="3" max="3" width="12.85546875" bestFit="1" customWidth="1"/>
    <col min="4" max="4" width="9.140625" style="1"/>
    <col min="5" max="5" width="26.140625" bestFit="1" customWidth="1"/>
  </cols>
  <sheetData>
    <row r="1" spans="1:5" x14ac:dyDescent="0.2">
      <c r="A1" s="14" t="s">
        <v>170</v>
      </c>
    </row>
    <row r="3" spans="1:5" ht="13.5" thickBot="1" x14ac:dyDescent="0.25">
      <c r="A3" t="s">
        <v>119</v>
      </c>
      <c r="B3" t="s">
        <v>120</v>
      </c>
      <c r="C3" t="s">
        <v>121</v>
      </c>
      <c r="D3" s="50">
        <v>57600</v>
      </c>
    </row>
    <row r="4" spans="1:5" ht="13.5" thickTop="1" x14ac:dyDescent="0.2"/>
    <row r="5" spans="1:5" x14ac:dyDescent="0.2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">
      <c r="C6" t="s">
        <v>125</v>
      </c>
      <c r="D6" s="1">
        <v>5000</v>
      </c>
    </row>
    <row r="8" spans="1:5" x14ac:dyDescent="0.2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"/>
    <row r="10" spans="1:5" x14ac:dyDescent="0.2">
      <c r="B10" t="s">
        <v>136</v>
      </c>
      <c r="C10" t="s">
        <v>135</v>
      </c>
      <c r="D10" s="1">
        <v>1562</v>
      </c>
      <c r="E10" t="s">
        <v>137</v>
      </c>
    </row>
    <row r="11" spans="1:5" x14ac:dyDescent="0.2">
      <c r="B11" t="s">
        <v>136</v>
      </c>
      <c r="C11" t="s">
        <v>135</v>
      </c>
      <c r="E11" t="s">
        <v>138</v>
      </c>
    </row>
    <row r="13" spans="1:5" x14ac:dyDescent="0.2">
      <c r="C13" t="s">
        <v>164</v>
      </c>
      <c r="D13" s="1">
        <v>15000</v>
      </c>
    </row>
    <row r="15" spans="1:5" x14ac:dyDescent="0.2">
      <c r="C15" t="s">
        <v>148</v>
      </c>
      <c r="D15" s="1">
        <v>1200</v>
      </c>
      <c r="E15" t="s">
        <v>165</v>
      </c>
    </row>
    <row r="17" spans="2:4" x14ac:dyDescent="0.2">
      <c r="C17" t="s">
        <v>166</v>
      </c>
      <c r="D17" s="1">
        <v>500</v>
      </c>
    </row>
    <row r="19" spans="2:4" x14ac:dyDescent="0.2">
      <c r="B19" s="3" t="s">
        <v>53</v>
      </c>
      <c r="D19" s="1">
        <v>3000</v>
      </c>
    </row>
    <row r="20" spans="2:4" x14ac:dyDescent="0.2">
      <c r="B20" s="3" t="s">
        <v>54</v>
      </c>
      <c r="D20" s="1">
        <v>3000</v>
      </c>
    </row>
    <row r="21" spans="2:4" x14ac:dyDescent="0.2">
      <c r="B21" s="3" t="s">
        <v>55</v>
      </c>
      <c r="D21" s="1">
        <v>3000</v>
      </c>
    </row>
    <row r="22" spans="2:4" x14ac:dyDescent="0.2">
      <c r="D22" s="48"/>
    </row>
    <row r="23" spans="2:4" x14ac:dyDescent="0.2">
      <c r="D23" s="47">
        <f>SUM(D5:D22)</f>
        <v>51946</v>
      </c>
    </row>
    <row r="25" spans="2:4" x14ac:dyDescent="0.2">
      <c r="B25" t="s">
        <v>169</v>
      </c>
      <c r="D25" s="1">
        <v>5000</v>
      </c>
    </row>
    <row r="27" spans="2:4" ht="13.5" thickBot="1" x14ac:dyDescent="0.25">
      <c r="D27" s="49">
        <f>SUM(D23:D26)</f>
        <v>56946</v>
      </c>
    </row>
    <row r="28" spans="2:4" ht="13.5" thickTop="1" x14ac:dyDescent="0.2"/>
  </sheetData>
  <phoneticPr fontId="15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75" x14ac:dyDescent="0.2"/>
  <cols>
    <col min="1" max="1" width="11.7109375" bestFit="1" customWidth="1"/>
    <col min="6" max="6" width="47" bestFit="1" customWidth="1"/>
    <col min="8" max="8" width="10.28515625" style="51" bestFit="1" customWidth="1"/>
  </cols>
  <sheetData>
    <row r="1" spans="1:11" x14ac:dyDescent="0.2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1" t="s">
        <v>178</v>
      </c>
      <c r="I1" t="s">
        <v>179</v>
      </c>
      <c r="J1" t="s">
        <v>180</v>
      </c>
      <c r="K1" t="s">
        <v>181</v>
      </c>
    </row>
    <row r="2" spans="1:11" x14ac:dyDescent="0.2">
      <c r="A2" s="52">
        <v>38261</v>
      </c>
      <c r="B2" t="s">
        <v>182</v>
      </c>
      <c r="C2" t="s">
        <v>183</v>
      </c>
      <c r="D2" t="s">
        <v>184</v>
      </c>
      <c r="F2" t="s">
        <v>185</v>
      </c>
      <c r="H2" s="51">
        <v>-221.33</v>
      </c>
      <c r="J2" t="s">
        <v>186</v>
      </c>
      <c r="K2">
        <v>1522</v>
      </c>
    </row>
    <row r="3" spans="1:11" x14ac:dyDescent="0.2">
      <c r="A3" s="52">
        <v>38268</v>
      </c>
      <c r="B3" t="s">
        <v>187</v>
      </c>
      <c r="C3" t="s">
        <v>188</v>
      </c>
      <c r="D3" t="s">
        <v>184</v>
      </c>
      <c r="F3" t="s">
        <v>189</v>
      </c>
      <c r="H3" s="51">
        <v>7</v>
      </c>
      <c r="I3" t="s">
        <v>190</v>
      </c>
      <c r="J3" t="s">
        <v>186</v>
      </c>
      <c r="K3">
        <v>3169</v>
      </c>
    </row>
    <row r="4" spans="1:11" x14ac:dyDescent="0.2">
      <c r="A4" s="52">
        <v>38285</v>
      </c>
      <c r="B4" t="s">
        <v>187</v>
      </c>
      <c r="C4" t="s">
        <v>188</v>
      </c>
      <c r="D4" t="s">
        <v>184</v>
      </c>
      <c r="F4" t="s">
        <v>191</v>
      </c>
      <c r="H4" s="51">
        <v>313</v>
      </c>
      <c r="I4" t="s">
        <v>190</v>
      </c>
      <c r="J4" t="s">
        <v>186</v>
      </c>
      <c r="K4">
        <v>3055</v>
      </c>
    </row>
    <row r="5" spans="1:11" x14ac:dyDescent="0.2">
      <c r="A5" s="52">
        <v>38310</v>
      </c>
      <c r="B5" t="s">
        <v>187</v>
      </c>
      <c r="C5" t="s">
        <v>188</v>
      </c>
      <c r="D5" t="s">
        <v>184</v>
      </c>
      <c r="F5" t="s">
        <v>192</v>
      </c>
      <c r="H5" s="51">
        <v>65.31</v>
      </c>
      <c r="I5" t="s">
        <v>190</v>
      </c>
      <c r="J5" t="s">
        <v>186</v>
      </c>
      <c r="K5">
        <v>5547</v>
      </c>
    </row>
    <row r="6" spans="1:11" x14ac:dyDescent="0.2">
      <c r="A6" s="52">
        <v>38313</v>
      </c>
      <c r="B6" t="s">
        <v>182</v>
      </c>
      <c r="C6" t="s">
        <v>188</v>
      </c>
      <c r="D6" t="s">
        <v>184</v>
      </c>
      <c r="F6" t="s">
        <v>193</v>
      </c>
      <c r="H6" s="51">
        <v>5000</v>
      </c>
      <c r="I6" t="s">
        <v>190</v>
      </c>
      <c r="J6" t="s">
        <v>186</v>
      </c>
      <c r="K6">
        <v>4677</v>
      </c>
    </row>
    <row r="7" spans="1:11" x14ac:dyDescent="0.2">
      <c r="A7" s="52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1">
        <v>132.4</v>
      </c>
      <c r="J7" t="s">
        <v>197</v>
      </c>
      <c r="K7">
        <v>19768</v>
      </c>
    </row>
    <row r="8" spans="1:11" x14ac:dyDescent="0.2">
      <c r="A8" s="52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1">
        <v>24</v>
      </c>
      <c r="J8" t="s">
        <v>197</v>
      </c>
      <c r="K8">
        <v>19809</v>
      </c>
    </row>
    <row r="9" spans="1:11" x14ac:dyDescent="0.2">
      <c r="A9" s="52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1">
        <v>41.8</v>
      </c>
      <c r="J9" t="s">
        <v>197</v>
      </c>
      <c r="K9">
        <v>21578</v>
      </c>
    </row>
    <row r="10" spans="1:11" x14ac:dyDescent="0.2">
      <c r="A10" s="52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1">
        <v>986</v>
      </c>
      <c r="J10" t="s">
        <v>197</v>
      </c>
      <c r="K10">
        <v>29233</v>
      </c>
    </row>
    <row r="11" spans="1:11" x14ac:dyDescent="0.2">
      <c r="A11" s="52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1">
        <v>213</v>
      </c>
      <c r="J11" t="s">
        <v>197</v>
      </c>
      <c r="K11">
        <v>30615</v>
      </c>
    </row>
    <row r="12" spans="1:11" x14ac:dyDescent="0.2">
      <c r="A12" s="52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1">
        <v>30000</v>
      </c>
      <c r="I12" t="s">
        <v>214</v>
      </c>
      <c r="J12" t="s">
        <v>197</v>
      </c>
      <c r="K12">
        <v>30290</v>
      </c>
    </row>
    <row r="13" spans="1:11" x14ac:dyDescent="0.2">
      <c r="A13" s="52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1">
        <v>64000</v>
      </c>
      <c r="I13" t="s">
        <v>218</v>
      </c>
      <c r="J13" t="s">
        <v>219</v>
      </c>
      <c r="K13">
        <v>37629</v>
      </c>
    </row>
    <row r="14" spans="1:11" x14ac:dyDescent="0.2">
      <c r="A14" s="52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1">
        <v>-9000</v>
      </c>
      <c r="I14" t="s">
        <v>218</v>
      </c>
      <c r="J14" t="s">
        <v>219</v>
      </c>
      <c r="K14">
        <v>37631</v>
      </c>
    </row>
    <row r="15" spans="1:11" x14ac:dyDescent="0.2">
      <c r="A15" s="52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1">
        <v>-64000</v>
      </c>
      <c r="I15" t="s">
        <v>218</v>
      </c>
      <c r="J15" t="s">
        <v>219</v>
      </c>
      <c r="K15">
        <v>38027</v>
      </c>
    </row>
    <row r="16" spans="1:11" x14ac:dyDescent="0.2">
      <c r="A16" s="52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1">
        <v>9000</v>
      </c>
      <c r="I16" t="s">
        <v>218</v>
      </c>
      <c r="J16" t="s">
        <v>219</v>
      </c>
      <c r="K16">
        <v>38029</v>
      </c>
    </row>
    <row r="17" spans="1:11" x14ac:dyDescent="0.2">
      <c r="A17" s="52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1">
        <v>-64000</v>
      </c>
      <c r="I17" t="s">
        <v>218</v>
      </c>
      <c r="J17" t="s">
        <v>219</v>
      </c>
      <c r="K17">
        <v>38031</v>
      </c>
    </row>
    <row r="18" spans="1:11" x14ac:dyDescent="0.2">
      <c r="A18" s="52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1">
        <v>9000</v>
      </c>
      <c r="I18" t="s">
        <v>218</v>
      </c>
      <c r="J18" t="s">
        <v>219</v>
      </c>
      <c r="K18">
        <v>38033</v>
      </c>
    </row>
    <row r="19" spans="1:11" x14ac:dyDescent="0.2">
      <c r="A19" s="52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1">
        <v>177</v>
      </c>
      <c r="J19" t="s">
        <v>197</v>
      </c>
      <c r="K19">
        <v>35400</v>
      </c>
    </row>
    <row r="20" spans="1:11" x14ac:dyDescent="0.2">
      <c r="A20" s="52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1">
        <v>-136</v>
      </c>
      <c r="I20" t="s">
        <v>214</v>
      </c>
      <c r="J20" t="s">
        <v>197</v>
      </c>
      <c r="K20">
        <v>36824</v>
      </c>
    </row>
    <row r="21" spans="1:11" x14ac:dyDescent="0.2">
      <c r="A21" s="52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1">
        <v>211.02</v>
      </c>
      <c r="I21" t="s">
        <v>214</v>
      </c>
      <c r="J21" t="s">
        <v>197</v>
      </c>
      <c r="K21">
        <v>38977</v>
      </c>
    </row>
    <row r="22" spans="1:11" x14ac:dyDescent="0.2">
      <c r="A22" s="52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1">
        <v>166.18</v>
      </c>
      <c r="I22" t="s">
        <v>214</v>
      </c>
      <c r="J22" t="s">
        <v>197</v>
      </c>
      <c r="K22">
        <v>39057</v>
      </c>
    </row>
    <row r="23" spans="1:11" x14ac:dyDescent="0.2">
      <c r="A23" s="52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1">
        <v>84.41</v>
      </c>
      <c r="I23" t="s">
        <v>214</v>
      </c>
      <c r="J23" t="s">
        <v>197</v>
      </c>
      <c r="K23">
        <v>39063</v>
      </c>
    </row>
    <row r="24" spans="1:11" x14ac:dyDescent="0.2">
      <c r="A24" s="52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1">
        <v>-84.41</v>
      </c>
      <c r="I24" t="s">
        <v>214</v>
      </c>
      <c r="J24" t="s">
        <v>245</v>
      </c>
      <c r="K24">
        <v>41309</v>
      </c>
    </row>
    <row r="25" spans="1:11" x14ac:dyDescent="0.2">
      <c r="A25" s="52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1">
        <v>-211.02</v>
      </c>
      <c r="I25" t="s">
        <v>214</v>
      </c>
      <c r="J25" t="s">
        <v>245</v>
      </c>
      <c r="K25">
        <v>41315</v>
      </c>
    </row>
    <row r="26" spans="1:11" x14ac:dyDescent="0.2">
      <c r="A26" s="52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1">
        <v>88.55</v>
      </c>
      <c r="I26" t="s">
        <v>214</v>
      </c>
      <c r="J26" t="s">
        <v>245</v>
      </c>
      <c r="K26">
        <v>45185</v>
      </c>
    </row>
    <row r="27" spans="1:11" x14ac:dyDescent="0.2">
      <c r="A27" s="52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1">
        <v>221.37</v>
      </c>
      <c r="I27" t="s">
        <v>214</v>
      </c>
      <c r="J27" t="s">
        <v>245</v>
      </c>
      <c r="K27">
        <v>45191</v>
      </c>
    </row>
    <row r="28" spans="1:11" x14ac:dyDescent="0.2">
      <c r="A28" s="52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1">
        <v>-319</v>
      </c>
      <c r="I28" t="s">
        <v>256</v>
      </c>
      <c r="J28" t="s">
        <v>245</v>
      </c>
      <c r="K28">
        <v>46243</v>
      </c>
    </row>
    <row r="29" spans="1:11" x14ac:dyDescent="0.2">
      <c r="A29" s="52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1">
        <v>2500</v>
      </c>
      <c r="J29" t="s">
        <v>245</v>
      </c>
      <c r="K29">
        <v>50463</v>
      </c>
    </row>
    <row r="30" spans="1:11" x14ac:dyDescent="0.2">
      <c r="A30" s="52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1">
        <v>4450</v>
      </c>
      <c r="I30" t="s">
        <v>263</v>
      </c>
      <c r="J30" t="s">
        <v>219</v>
      </c>
      <c r="K30">
        <v>53868</v>
      </c>
    </row>
    <row r="31" spans="1:11" x14ac:dyDescent="0.2">
      <c r="A31" s="52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1">
        <v>4450</v>
      </c>
      <c r="I31" t="s">
        <v>263</v>
      </c>
      <c r="J31" t="s">
        <v>219</v>
      </c>
      <c r="K31">
        <v>53882</v>
      </c>
    </row>
    <row r="32" spans="1:11" x14ac:dyDescent="0.2">
      <c r="A32" s="52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1">
        <v>-4450</v>
      </c>
      <c r="I32" t="s">
        <v>263</v>
      </c>
      <c r="J32" t="s">
        <v>219</v>
      </c>
      <c r="K32">
        <v>53896</v>
      </c>
    </row>
    <row r="33" spans="1:11" x14ac:dyDescent="0.2">
      <c r="A33" s="52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1">
        <v>1854.17</v>
      </c>
      <c r="I33" t="s">
        <v>263</v>
      </c>
      <c r="J33" t="s">
        <v>219</v>
      </c>
      <c r="K33">
        <v>53898</v>
      </c>
    </row>
    <row r="34" spans="1:11" x14ac:dyDescent="0.2">
      <c r="A34" s="52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1">
        <v>-370.83</v>
      </c>
      <c r="I34" t="s">
        <v>263</v>
      </c>
      <c r="J34" t="s">
        <v>219</v>
      </c>
      <c r="K34">
        <v>53900</v>
      </c>
    </row>
    <row r="35" spans="1:11" x14ac:dyDescent="0.2">
      <c r="A35" s="52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1">
        <v>-370.83</v>
      </c>
      <c r="I35" t="s">
        <v>263</v>
      </c>
      <c r="J35" t="s">
        <v>219</v>
      </c>
      <c r="K35">
        <v>53902</v>
      </c>
    </row>
    <row r="36" spans="1:11" x14ac:dyDescent="0.2">
      <c r="A36" s="52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1">
        <v>-24</v>
      </c>
      <c r="I36" t="s">
        <v>277</v>
      </c>
      <c r="J36" t="s">
        <v>219</v>
      </c>
      <c r="K36">
        <v>59052</v>
      </c>
    </row>
    <row r="37" spans="1:11" x14ac:dyDescent="0.2">
      <c r="A37" s="52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1">
        <v>-5</v>
      </c>
      <c r="I37" t="s">
        <v>218</v>
      </c>
      <c r="J37" t="s">
        <v>219</v>
      </c>
      <c r="K37">
        <v>59054</v>
      </c>
    </row>
    <row r="38" spans="1:11" x14ac:dyDescent="0.2">
      <c r="A38" s="52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1">
        <v>-36</v>
      </c>
      <c r="I38" t="s">
        <v>282</v>
      </c>
      <c r="J38" t="s">
        <v>219</v>
      </c>
      <c r="K38">
        <v>59056</v>
      </c>
    </row>
    <row r="39" spans="1:11" x14ac:dyDescent="0.2">
      <c r="A39" s="52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1">
        <v>-88.55</v>
      </c>
      <c r="I39" t="s">
        <v>285</v>
      </c>
      <c r="J39" t="s">
        <v>219</v>
      </c>
      <c r="K39">
        <v>59058</v>
      </c>
    </row>
    <row r="40" spans="1:11" x14ac:dyDescent="0.2">
      <c r="A40" s="52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1">
        <v>142.4</v>
      </c>
      <c r="I40" t="s">
        <v>288</v>
      </c>
      <c r="J40" t="s">
        <v>219</v>
      </c>
      <c r="K40">
        <v>59060</v>
      </c>
    </row>
    <row r="41" spans="1:11" x14ac:dyDescent="0.2">
      <c r="A41" s="52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1">
        <v>-1714</v>
      </c>
      <c r="I41" t="s">
        <v>291</v>
      </c>
      <c r="J41" t="s">
        <v>219</v>
      </c>
      <c r="K41">
        <v>59062</v>
      </c>
    </row>
    <row r="42" spans="1:11" x14ac:dyDescent="0.2">
      <c r="A42" s="52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1">
        <v>912.15</v>
      </c>
      <c r="I42" t="s">
        <v>295</v>
      </c>
      <c r="J42" t="s">
        <v>219</v>
      </c>
      <c r="K42">
        <v>59081</v>
      </c>
    </row>
    <row r="43" spans="1:11" x14ac:dyDescent="0.2">
      <c r="A43" s="52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1">
        <v>54</v>
      </c>
      <c r="I43" t="s">
        <v>298</v>
      </c>
      <c r="J43" t="s">
        <v>219</v>
      </c>
      <c r="K43">
        <v>59083</v>
      </c>
    </row>
    <row r="44" spans="1:11" x14ac:dyDescent="0.2">
      <c r="A44" s="52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1">
        <v>889.39</v>
      </c>
      <c r="J44" t="s">
        <v>245</v>
      </c>
      <c r="K44">
        <v>59766</v>
      </c>
    </row>
    <row r="45" spans="1:11" x14ac:dyDescent="0.2">
      <c r="A45" s="52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1">
        <v>12049.72</v>
      </c>
      <c r="I45" t="s">
        <v>214</v>
      </c>
      <c r="J45" t="s">
        <v>245</v>
      </c>
      <c r="K45">
        <v>60309</v>
      </c>
    </row>
    <row r="46" spans="1:11" x14ac:dyDescent="0.2">
      <c r="A46" s="52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1">
        <v>-370.84</v>
      </c>
      <c r="I46" t="s">
        <v>263</v>
      </c>
      <c r="J46" t="s">
        <v>219</v>
      </c>
      <c r="K46">
        <v>53904</v>
      </c>
    </row>
    <row r="47" spans="1:11" x14ac:dyDescent="0.2">
      <c r="A47" s="52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1">
        <v>177</v>
      </c>
      <c r="J47" t="s">
        <v>245</v>
      </c>
      <c r="K47">
        <v>68244</v>
      </c>
    </row>
    <row r="48" spans="1:11" x14ac:dyDescent="0.2">
      <c r="A48" s="52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1">
        <v>-370.84</v>
      </c>
      <c r="I48" t="s">
        <v>263</v>
      </c>
      <c r="J48" t="s">
        <v>219</v>
      </c>
      <c r="K48">
        <v>53906</v>
      </c>
    </row>
    <row r="49" spans="1:11" x14ac:dyDescent="0.2">
      <c r="A49" s="52">
        <v>38687</v>
      </c>
      <c r="B49" t="s">
        <v>187</v>
      </c>
      <c r="C49" t="s">
        <v>312</v>
      </c>
      <c r="D49" t="s">
        <v>184</v>
      </c>
      <c r="F49" t="s">
        <v>313</v>
      </c>
      <c r="H49" s="51">
        <v>1000</v>
      </c>
      <c r="J49" t="s">
        <v>219</v>
      </c>
      <c r="K49">
        <v>74422</v>
      </c>
    </row>
    <row r="50" spans="1:11" x14ac:dyDescent="0.2">
      <c r="A50" s="52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1">
        <v>-370.83</v>
      </c>
      <c r="I50" t="s">
        <v>263</v>
      </c>
      <c r="J50" t="s">
        <v>219</v>
      </c>
      <c r="K50">
        <v>53908</v>
      </c>
    </row>
    <row r="51" spans="1:11" x14ac:dyDescent="0.2">
      <c r="A51" s="52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1">
        <v>-16001</v>
      </c>
      <c r="I51" t="s">
        <v>218</v>
      </c>
      <c r="J51" t="s">
        <v>219</v>
      </c>
      <c r="K51">
        <v>83444</v>
      </c>
    </row>
    <row r="52" spans="1:11" x14ac:dyDescent="0.2">
      <c r="A52" s="52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1">
        <v>16001</v>
      </c>
      <c r="I52" t="s">
        <v>214</v>
      </c>
      <c r="J52" t="s">
        <v>245</v>
      </c>
      <c r="K52">
        <v>73968</v>
      </c>
    </row>
    <row r="53" spans="1:11" x14ac:dyDescent="0.2">
      <c r="A53" s="52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1">
        <v>-649</v>
      </c>
      <c r="I53" t="s">
        <v>214</v>
      </c>
      <c r="J53" t="s">
        <v>245</v>
      </c>
      <c r="K53">
        <v>81564</v>
      </c>
    </row>
    <row r="54" spans="1:11" x14ac:dyDescent="0.2">
      <c r="A54" s="52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1">
        <v>227.12</v>
      </c>
      <c r="J54" t="s">
        <v>245</v>
      </c>
      <c r="K54">
        <v>85852</v>
      </c>
    </row>
    <row r="55" spans="1:11" x14ac:dyDescent="0.2">
      <c r="A55" s="52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1">
        <v>649</v>
      </c>
      <c r="I55" t="s">
        <v>214</v>
      </c>
      <c r="J55" t="s">
        <v>245</v>
      </c>
      <c r="K55">
        <v>83534</v>
      </c>
    </row>
    <row r="56" spans="1:11" x14ac:dyDescent="0.2">
      <c r="A56" s="52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1">
        <v>25000</v>
      </c>
      <c r="I56" t="s">
        <v>214</v>
      </c>
      <c r="J56" t="s">
        <v>245</v>
      </c>
      <c r="K56">
        <v>91160</v>
      </c>
    </row>
    <row r="57" spans="1:11" x14ac:dyDescent="0.2">
      <c r="A57" s="52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1">
        <v>-25000</v>
      </c>
      <c r="I57" t="s">
        <v>218</v>
      </c>
      <c r="J57" t="s">
        <v>219</v>
      </c>
      <c r="K57">
        <v>94168</v>
      </c>
    </row>
    <row r="58" spans="1:11" x14ac:dyDescent="0.2">
      <c r="A58" s="52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1">
        <v>-1717</v>
      </c>
      <c r="I58" t="s">
        <v>291</v>
      </c>
      <c r="J58" t="s">
        <v>219</v>
      </c>
      <c r="K58">
        <v>94199</v>
      </c>
    </row>
    <row r="59" spans="1:11" x14ac:dyDescent="0.2">
      <c r="A59" s="52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1">
        <v>822.96</v>
      </c>
      <c r="J59" t="s">
        <v>245</v>
      </c>
      <c r="K59">
        <v>95071</v>
      </c>
    </row>
    <row r="60" spans="1:11" x14ac:dyDescent="0.2">
      <c r="A60" s="52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1">
        <v>852.85</v>
      </c>
      <c r="J60" t="s">
        <v>245</v>
      </c>
      <c r="K60">
        <v>101333</v>
      </c>
    </row>
    <row r="61" spans="1:11" x14ac:dyDescent="0.2">
      <c r="A61" s="52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1">
        <v>113.97</v>
      </c>
      <c r="J61" t="s">
        <v>245</v>
      </c>
      <c r="K61">
        <v>104736</v>
      </c>
    </row>
    <row r="62" spans="1:11" x14ac:dyDescent="0.2">
      <c r="A62" s="52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1">
        <v>-889.39</v>
      </c>
      <c r="I62" t="s">
        <v>350</v>
      </c>
      <c r="J62" t="s">
        <v>219</v>
      </c>
      <c r="K62">
        <v>105332</v>
      </c>
    </row>
    <row r="63" spans="1:11" x14ac:dyDescent="0.2">
      <c r="A63" s="52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1">
        <v>-227.12</v>
      </c>
      <c r="I63" t="s">
        <v>350</v>
      </c>
      <c r="J63" t="s">
        <v>219</v>
      </c>
      <c r="K63">
        <v>105334</v>
      </c>
    </row>
    <row r="64" spans="1:11" x14ac:dyDescent="0.2">
      <c r="A64" s="52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1">
        <v>-822.96</v>
      </c>
      <c r="I64" t="s">
        <v>350</v>
      </c>
      <c r="J64" t="s">
        <v>219</v>
      </c>
      <c r="K64">
        <v>105336</v>
      </c>
    </row>
    <row r="65" spans="1:11" x14ac:dyDescent="0.2">
      <c r="A65" s="52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1">
        <v>-113.97</v>
      </c>
      <c r="I65" t="s">
        <v>350</v>
      </c>
      <c r="J65" t="s">
        <v>219</v>
      </c>
      <c r="K65">
        <v>105338</v>
      </c>
    </row>
    <row r="66" spans="1:11" x14ac:dyDescent="0.2">
      <c r="A66" s="52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1">
        <v>106.87</v>
      </c>
      <c r="J66" t="s">
        <v>245</v>
      </c>
      <c r="K66">
        <v>105703</v>
      </c>
    </row>
    <row r="67" spans="1:11" x14ac:dyDescent="0.2">
      <c r="A67" s="52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1">
        <v>25896</v>
      </c>
      <c r="I67" t="s">
        <v>214</v>
      </c>
      <c r="J67" t="s">
        <v>245</v>
      </c>
      <c r="K67">
        <v>106841</v>
      </c>
    </row>
    <row r="68" spans="1:11" x14ac:dyDescent="0.2">
      <c r="A68" s="52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1">
        <v>1797.06</v>
      </c>
      <c r="J68" t="s">
        <v>245</v>
      </c>
      <c r="K68">
        <v>107680</v>
      </c>
    </row>
    <row r="69" spans="1:11" x14ac:dyDescent="0.2">
      <c r="A69" s="52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1">
        <v>26</v>
      </c>
      <c r="J69" t="s">
        <v>245</v>
      </c>
      <c r="K69">
        <v>113682</v>
      </c>
    </row>
    <row r="70" spans="1:11" x14ac:dyDescent="0.2">
      <c r="A70" s="52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1">
        <v>-150</v>
      </c>
      <c r="I70" t="s">
        <v>372</v>
      </c>
      <c r="J70" t="s">
        <v>373</v>
      </c>
      <c r="K70">
        <v>115503</v>
      </c>
    </row>
    <row r="71" spans="1:11" x14ac:dyDescent="0.2">
      <c r="A71" s="52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1">
        <v>-35896</v>
      </c>
      <c r="I71" t="s">
        <v>218</v>
      </c>
      <c r="J71" t="s">
        <v>373</v>
      </c>
      <c r="K71">
        <v>115505</v>
      </c>
    </row>
    <row r="72" spans="1:11" x14ac:dyDescent="0.2">
      <c r="A72" s="52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1">
        <v>10000</v>
      </c>
      <c r="I72" t="s">
        <v>376</v>
      </c>
      <c r="J72" t="s">
        <v>373</v>
      </c>
      <c r="K72">
        <v>115507</v>
      </c>
    </row>
    <row r="73" spans="1:11" x14ac:dyDescent="0.2">
      <c r="A73" s="52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1">
        <v>-1797.06</v>
      </c>
      <c r="I73" t="s">
        <v>350</v>
      </c>
      <c r="J73" t="s">
        <v>373</v>
      </c>
      <c r="K73">
        <v>115509</v>
      </c>
    </row>
    <row r="74" spans="1:11" x14ac:dyDescent="0.2">
      <c r="A74" s="52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1">
        <v>-26</v>
      </c>
      <c r="I74" t="s">
        <v>377</v>
      </c>
      <c r="J74" t="s">
        <v>373</v>
      </c>
      <c r="K74">
        <v>115511</v>
      </c>
    </row>
    <row r="75" spans="1:11" x14ac:dyDescent="0.2">
      <c r="A75" s="52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1">
        <v>4450</v>
      </c>
      <c r="I75" t="s">
        <v>263</v>
      </c>
      <c r="J75" t="s">
        <v>373</v>
      </c>
      <c r="K75">
        <v>115513</v>
      </c>
    </row>
    <row r="76" spans="1:11" x14ac:dyDescent="0.2">
      <c r="A76" s="52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1">
        <v>500</v>
      </c>
      <c r="I76" t="s">
        <v>380</v>
      </c>
      <c r="J76" t="s">
        <v>373</v>
      </c>
      <c r="K76">
        <v>115515</v>
      </c>
    </row>
    <row r="77" spans="1:11" x14ac:dyDescent="0.2">
      <c r="A77" s="52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1">
        <v>-5219.72</v>
      </c>
      <c r="I77" t="s">
        <v>214</v>
      </c>
      <c r="J77" t="s">
        <v>245</v>
      </c>
      <c r="K77">
        <v>116407</v>
      </c>
    </row>
    <row r="78" spans="1:11" x14ac:dyDescent="0.2">
      <c r="A78" s="52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1">
        <v>997.1</v>
      </c>
      <c r="J78" t="s">
        <v>373</v>
      </c>
      <c r="K78">
        <v>128649</v>
      </c>
    </row>
    <row r="79" spans="1:11" x14ac:dyDescent="0.2">
      <c r="A79" s="52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1">
        <v>-81.08</v>
      </c>
      <c r="I79" t="s">
        <v>214</v>
      </c>
      <c r="J79" t="s">
        <v>245</v>
      </c>
      <c r="K79">
        <v>126762</v>
      </c>
    </row>
    <row r="80" spans="1:11" x14ac:dyDescent="0.2">
      <c r="A80" s="52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1">
        <v>-3152.59</v>
      </c>
      <c r="I80" t="s">
        <v>214</v>
      </c>
      <c r="J80" t="s">
        <v>245</v>
      </c>
      <c r="K80">
        <v>129013</v>
      </c>
    </row>
    <row r="81" spans="1:11" x14ac:dyDescent="0.2">
      <c r="A81" s="52">
        <v>39113</v>
      </c>
      <c r="B81" t="s">
        <v>182</v>
      </c>
      <c r="C81" t="s">
        <v>393</v>
      </c>
      <c r="D81" t="s">
        <v>184</v>
      </c>
      <c r="E81" s="53">
        <v>37622</v>
      </c>
      <c r="F81" t="s">
        <v>394</v>
      </c>
      <c r="H81" s="51">
        <v>-1321.98</v>
      </c>
      <c r="J81" t="s">
        <v>373</v>
      </c>
      <c r="K81">
        <v>131806</v>
      </c>
    </row>
    <row r="82" spans="1:11" x14ac:dyDescent="0.2">
      <c r="A82" s="52">
        <v>39113</v>
      </c>
      <c r="B82" t="s">
        <v>182</v>
      </c>
      <c r="C82" t="s">
        <v>393</v>
      </c>
      <c r="D82" t="s">
        <v>184</v>
      </c>
      <c r="E82" s="53">
        <v>37622</v>
      </c>
      <c r="F82" t="s">
        <v>395</v>
      </c>
      <c r="H82" s="51">
        <v>-299.87</v>
      </c>
      <c r="J82" t="s">
        <v>373</v>
      </c>
      <c r="K82">
        <v>131807</v>
      </c>
    </row>
    <row r="83" spans="1:11" x14ac:dyDescent="0.2">
      <c r="A83" s="52">
        <v>39113</v>
      </c>
      <c r="B83" t="s">
        <v>182</v>
      </c>
      <c r="C83" t="s">
        <v>393</v>
      </c>
      <c r="D83" t="s">
        <v>184</v>
      </c>
      <c r="E83" s="53">
        <v>37622</v>
      </c>
      <c r="F83" t="s">
        <v>396</v>
      </c>
      <c r="H83" s="51">
        <v>-969.61</v>
      </c>
      <c r="J83" t="s">
        <v>373</v>
      </c>
      <c r="K83">
        <v>131808</v>
      </c>
    </row>
    <row r="84" spans="1:11" x14ac:dyDescent="0.2">
      <c r="A84" s="52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1">
        <v>1000</v>
      </c>
      <c r="J84" t="s">
        <v>373</v>
      </c>
      <c r="K84">
        <v>138052</v>
      </c>
    </row>
    <row r="85" spans="1:11" x14ac:dyDescent="0.2">
      <c r="A85" s="52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1">
        <v>48</v>
      </c>
      <c r="J85" t="s">
        <v>402</v>
      </c>
      <c r="K85">
        <v>138358</v>
      </c>
    </row>
    <row r="86" spans="1:11" x14ac:dyDescent="0.2">
      <c r="A86" s="52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1">
        <v>141.27000000000001</v>
      </c>
      <c r="J86" t="s">
        <v>402</v>
      </c>
      <c r="K86">
        <v>140176</v>
      </c>
    </row>
    <row r="87" spans="1:11" x14ac:dyDescent="0.2">
      <c r="A87" s="52">
        <v>39148</v>
      </c>
      <c r="B87" t="s">
        <v>210</v>
      </c>
      <c r="C87" t="s">
        <v>406</v>
      </c>
      <c r="D87" t="s">
        <v>184</v>
      </c>
      <c r="F87" t="s">
        <v>407</v>
      </c>
      <c r="H87" s="51">
        <v>30000</v>
      </c>
      <c r="I87" t="s">
        <v>214</v>
      </c>
      <c r="J87" t="s">
        <v>408</v>
      </c>
      <c r="K87">
        <v>136531</v>
      </c>
    </row>
    <row r="88" spans="1:11" x14ac:dyDescent="0.2">
      <c r="A88" s="52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1">
        <v>-365.49</v>
      </c>
      <c r="I88" t="s">
        <v>214</v>
      </c>
      <c r="J88" t="s">
        <v>408</v>
      </c>
      <c r="K88">
        <v>139867</v>
      </c>
    </row>
    <row r="89" spans="1:11" x14ac:dyDescent="0.2">
      <c r="A89" s="52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1">
        <v>6000</v>
      </c>
      <c r="I89" t="s">
        <v>380</v>
      </c>
      <c r="J89" t="s">
        <v>373</v>
      </c>
      <c r="K89">
        <v>141234</v>
      </c>
    </row>
    <row r="90" spans="1:11" x14ac:dyDescent="0.2">
      <c r="A90" s="52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1">
        <v>6000</v>
      </c>
      <c r="I90" t="s">
        <v>376</v>
      </c>
      <c r="J90" t="s">
        <v>373</v>
      </c>
      <c r="K90">
        <v>141236</v>
      </c>
    </row>
    <row r="91" spans="1:11" x14ac:dyDescent="0.2">
      <c r="A91" s="52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1">
        <v>1483.33</v>
      </c>
      <c r="I91" t="s">
        <v>263</v>
      </c>
      <c r="J91" t="s">
        <v>373</v>
      </c>
      <c r="K91">
        <v>141238</v>
      </c>
    </row>
    <row r="92" spans="1:11" x14ac:dyDescent="0.2">
      <c r="A92" s="52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1">
        <v>157.63</v>
      </c>
      <c r="I92" t="s">
        <v>421</v>
      </c>
      <c r="J92" t="s">
        <v>373</v>
      </c>
      <c r="K92">
        <v>141240</v>
      </c>
    </row>
    <row r="93" spans="1:11" x14ac:dyDescent="0.2">
      <c r="A93" s="52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1">
        <v>18.27</v>
      </c>
      <c r="I93" t="s">
        <v>421</v>
      </c>
      <c r="J93" t="s">
        <v>373</v>
      </c>
      <c r="K93">
        <v>141242</v>
      </c>
    </row>
    <row r="94" spans="1:11" x14ac:dyDescent="0.2">
      <c r="A94" s="52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1">
        <v>-57735</v>
      </c>
      <c r="I94" t="s">
        <v>218</v>
      </c>
      <c r="J94" t="s">
        <v>373</v>
      </c>
      <c r="K94">
        <v>141244</v>
      </c>
    </row>
    <row r="95" spans="1:11" x14ac:dyDescent="0.2">
      <c r="A95" s="52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1">
        <v>-1.54</v>
      </c>
      <c r="I95" t="s">
        <v>421</v>
      </c>
      <c r="J95" t="s">
        <v>373</v>
      </c>
      <c r="K95">
        <v>141246</v>
      </c>
    </row>
    <row r="96" spans="1:11" x14ac:dyDescent="0.2">
      <c r="A96" s="52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1">
        <v>114.26</v>
      </c>
      <c r="J96" t="s">
        <v>408</v>
      </c>
      <c r="K96">
        <v>146507</v>
      </c>
    </row>
    <row r="97" spans="1:11" x14ac:dyDescent="0.2">
      <c r="A97" s="52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1">
        <v>53</v>
      </c>
      <c r="J97" t="s">
        <v>402</v>
      </c>
      <c r="K97">
        <v>145284</v>
      </c>
    </row>
    <row r="98" spans="1:11" x14ac:dyDescent="0.2">
      <c r="A98" s="52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1">
        <v>114.26</v>
      </c>
      <c r="J98" t="s">
        <v>402</v>
      </c>
      <c r="K98">
        <v>145914</v>
      </c>
    </row>
    <row r="99" spans="1:11" x14ac:dyDescent="0.2">
      <c r="A99" s="52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1">
        <v>18000</v>
      </c>
      <c r="I99" t="s">
        <v>214</v>
      </c>
      <c r="J99" t="s">
        <v>408</v>
      </c>
      <c r="K99">
        <v>141720</v>
      </c>
    </row>
    <row r="100" spans="1:11" x14ac:dyDescent="0.2">
      <c r="A100" s="52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1">
        <v>-4358</v>
      </c>
      <c r="J100" t="s">
        <v>373</v>
      </c>
      <c r="K100">
        <v>146529</v>
      </c>
    </row>
    <row r="101" spans="1:11" x14ac:dyDescent="0.2">
      <c r="A101" s="52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1">
        <v>-413.69</v>
      </c>
      <c r="J101" t="s">
        <v>373</v>
      </c>
      <c r="K101">
        <v>144911</v>
      </c>
    </row>
    <row r="102" spans="1:11" x14ac:dyDescent="0.2">
      <c r="A102" s="52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1">
        <v>42.4</v>
      </c>
      <c r="J102" t="s">
        <v>408</v>
      </c>
      <c r="K102">
        <v>146003</v>
      </c>
    </row>
    <row r="103" spans="1:11" x14ac:dyDescent="0.2">
      <c r="A103" s="52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1">
        <v>41.8</v>
      </c>
      <c r="J103" t="s">
        <v>408</v>
      </c>
      <c r="K103">
        <v>146037</v>
      </c>
    </row>
    <row r="104" spans="1:11" x14ac:dyDescent="0.2">
      <c r="A104" s="52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1">
        <v>-213.37</v>
      </c>
      <c r="I104" t="s">
        <v>214</v>
      </c>
      <c r="J104" t="s">
        <v>408</v>
      </c>
      <c r="K104">
        <v>146186</v>
      </c>
    </row>
    <row r="105" spans="1:11" x14ac:dyDescent="0.2">
      <c r="A105" s="52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1">
        <v>-111.3</v>
      </c>
      <c r="I105" t="s">
        <v>214</v>
      </c>
      <c r="J105" t="s">
        <v>408</v>
      </c>
      <c r="K105">
        <v>146188</v>
      </c>
    </row>
    <row r="106" spans="1:11" x14ac:dyDescent="0.2">
      <c r="A106" s="52">
        <v>39206</v>
      </c>
      <c r="B106" t="s">
        <v>454</v>
      </c>
      <c r="C106" t="s">
        <v>455</v>
      </c>
      <c r="D106" t="s">
        <v>184</v>
      </c>
      <c r="F106" t="s">
        <v>456</v>
      </c>
      <c r="H106" s="51">
        <v>-114.26</v>
      </c>
      <c r="J106" t="s">
        <v>408</v>
      </c>
      <c r="K106">
        <v>146490</v>
      </c>
    </row>
    <row r="107" spans="1:11" x14ac:dyDescent="0.2">
      <c r="A107" s="52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1">
        <v>1018.44</v>
      </c>
      <c r="J107" t="s">
        <v>402</v>
      </c>
      <c r="K107">
        <v>149624</v>
      </c>
    </row>
    <row r="108" spans="1:11" x14ac:dyDescent="0.2">
      <c r="A108" s="52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1">
        <v>-16.23</v>
      </c>
      <c r="I108" t="s">
        <v>421</v>
      </c>
      <c r="J108" t="s">
        <v>373</v>
      </c>
      <c r="K108">
        <v>158826</v>
      </c>
    </row>
    <row r="109" spans="1:11" x14ac:dyDescent="0.2">
      <c r="A109" s="52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1">
        <v>16.23</v>
      </c>
      <c r="I109" t="s">
        <v>421</v>
      </c>
      <c r="J109" t="s">
        <v>373</v>
      </c>
      <c r="K109">
        <v>158828</v>
      </c>
    </row>
    <row r="110" spans="1:11" x14ac:dyDescent="0.2">
      <c r="A110" s="52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1">
        <v>16.23</v>
      </c>
      <c r="I110" t="s">
        <v>421</v>
      </c>
      <c r="J110" t="s">
        <v>373</v>
      </c>
      <c r="K110">
        <v>158830</v>
      </c>
    </row>
    <row r="111" spans="1:11" x14ac:dyDescent="0.2">
      <c r="A111" s="52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1">
        <v>-1302.82</v>
      </c>
      <c r="I111" t="s">
        <v>214</v>
      </c>
      <c r="J111" t="s">
        <v>408</v>
      </c>
      <c r="K111">
        <v>160110</v>
      </c>
    </row>
    <row r="112" spans="1:11" x14ac:dyDescent="0.2">
      <c r="A112" s="52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1">
        <v>-1302.82</v>
      </c>
      <c r="I112" t="s">
        <v>214</v>
      </c>
      <c r="J112" t="s">
        <v>408</v>
      </c>
      <c r="K112">
        <v>163569</v>
      </c>
    </row>
    <row r="113" spans="1:11" x14ac:dyDescent="0.2">
      <c r="A113" s="52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1">
        <v>383.78</v>
      </c>
      <c r="J113" t="s">
        <v>408</v>
      </c>
      <c r="K113">
        <v>170146</v>
      </c>
    </row>
    <row r="114" spans="1:11" x14ac:dyDescent="0.2">
      <c r="A114" s="52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1">
        <v>-390</v>
      </c>
      <c r="J114" t="s">
        <v>373</v>
      </c>
      <c r="K114">
        <v>166838</v>
      </c>
    </row>
    <row r="115" spans="1:11" x14ac:dyDescent="0.2">
      <c r="A115" s="52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1">
        <v>-1018.44</v>
      </c>
      <c r="J115" t="s">
        <v>373</v>
      </c>
      <c r="K115">
        <v>166842</v>
      </c>
    </row>
    <row r="116" spans="1:11" x14ac:dyDescent="0.2">
      <c r="A116" s="52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1">
        <v>-861</v>
      </c>
      <c r="J116" t="s">
        <v>373</v>
      </c>
      <c r="K116">
        <v>166843</v>
      </c>
    </row>
    <row r="117" spans="1:11" x14ac:dyDescent="0.2">
      <c r="A117" s="52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1">
        <v>230.18</v>
      </c>
      <c r="J117" t="s">
        <v>373</v>
      </c>
      <c r="K117">
        <v>166845</v>
      </c>
    </row>
    <row r="118" spans="1:11" x14ac:dyDescent="0.2">
      <c r="A118" s="52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1">
        <v>-390</v>
      </c>
      <c r="J118" t="s">
        <v>373</v>
      </c>
      <c r="K118">
        <v>167162</v>
      </c>
    </row>
    <row r="119" spans="1:11" x14ac:dyDescent="0.2">
      <c r="A119" s="52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1">
        <v>390</v>
      </c>
      <c r="I119" t="s">
        <v>486</v>
      </c>
      <c r="J119" t="s">
        <v>373</v>
      </c>
      <c r="K119">
        <v>167185</v>
      </c>
    </row>
    <row r="120" spans="1:11" x14ac:dyDescent="0.2">
      <c r="A120" s="52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1">
        <v>8807.26</v>
      </c>
      <c r="I120" t="s">
        <v>214</v>
      </c>
      <c r="J120" t="s">
        <v>408</v>
      </c>
      <c r="K120">
        <v>167517</v>
      </c>
    </row>
    <row r="121" spans="1:11" x14ac:dyDescent="0.2">
      <c r="A121" s="52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1">
        <v>-270.57</v>
      </c>
      <c r="J121" t="s">
        <v>373</v>
      </c>
      <c r="K121">
        <v>172556</v>
      </c>
    </row>
    <row r="122" spans="1:11" x14ac:dyDescent="0.2">
      <c r="A122" s="52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1">
        <v>-264.06</v>
      </c>
      <c r="J122" t="s">
        <v>373</v>
      </c>
      <c r="K122">
        <v>172558</v>
      </c>
    </row>
    <row r="123" spans="1:11" x14ac:dyDescent="0.2">
      <c r="A123" s="52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1">
        <v>13.68</v>
      </c>
      <c r="J123" t="s">
        <v>408</v>
      </c>
      <c r="K123">
        <v>171550</v>
      </c>
    </row>
    <row r="124" spans="1:11" x14ac:dyDescent="0.2">
      <c r="A124" s="52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1">
        <v>-270.57</v>
      </c>
      <c r="J124" t="s">
        <v>373</v>
      </c>
      <c r="K124">
        <v>159312</v>
      </c>
    </row>
    <row r="125" spans="1:11" x14ac:dyDescent="0.2">
      <c r="A125" s="52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1">
        <v>1500</v>
      </c>
      <c r="I125" t="s">
        <v>503</v>
      </c>
      <c r="J125" t="s">
        <v>373</v>
      </c>
      <c r="K125">
        <v>177152</v>
      </c>
    </row>
    <row r="126" spans="1:11" x14ac:dyDescent="0.2">
      <c r="A126" s="52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1">
        <v>270.57</v>
      </c>
      <c r="J126" t="s">
        <v>373</v>
      </c>
      <c r="K126">
        <v>187832</v>
      </c>
    </row>
    <row r="127" spans="1:11" x14ac:dyDescent="0.2">
      <c r="A127" s="52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1">
        <v>-888.56</v>
      </c>
      <c r="J127" t="s">
        <v>373</v>
      </c>
      <c r="K127">
        <v>187834</v>
      </c>
    </row>
    <row r="128" spans="1:11" x14ac:dyDescent="0.2">
      <c r="A128" s="52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1">
        <v>-4596</v>
      </c>
      <c r="I128" t="s">
        <v>218</v>
      </c>
      <c r="J128" t="s">
        <v>373</v>
      </c>
      <c r="K128">
        <v>188233</v>
      </c>
    </row>
    <row r="129" spans="1:11" x14ac:dyDescent="0.2">
      <c r="A129" s="52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1">
        <v>500</v>
      </c>
      <c r="I129" t="s">
        <v>380</v>
      </c>
      <c r="J129" t="s">
        <v>373</v>
      </c>
      <c r="K129">
        <v>189684</v>
      </c>
    </row>
    <row r="130" spans="1:11" x14ac:dyDescent="0.2">
      <c r="A130" s="52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1">
        <v>865.39</v>
      </c>
      <c r="J130" t="s">
        <v>408</v>
      </c>
      <c r="K130">
        <v>191435</v>
      </c>
    </row>
    <row r="131" spans="1:11" x14ac:dyDescent="0.2">
      <c r="A131" s="52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1">
        <v>500</v>
      </c>
      <c r="I131" t="s">
        <v>380</v>
      </c>
      <c r="J131" t="s">
        <v>373</v>
      </c>
      <c r="K131">
        <v>189686</v>
      </c>
    </row>
    <row r="132" spans="1:11" x14ac:dyDescent="0.2">
      <c r="A132" s="52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1">
        <v>-4596</v>
      </c>
      <c r="I132" t="s">
        <v>218</v>
      </c>
      <c r="J132" t="s">
        <v>524</v>
      </c>
      <c r="K132">
        <v>195834</v>
      </c>
    </row>
    <row r="133" spans="1:11" x14ac:dyDescent="0.2">
      <c r="A133" s="52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1">
        <v>912.96</v>
      </c>
      <c r="J133" t="s">
        <v>408</v>
      </c>
      <c r="K133">
        <v>201574</v>
      </c>
    </row>
    <row r="134" spans="1:11" x14ac:dyDescent="0.2">
      <c r="A134" s="52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1">
        <v>500</v>
      </c>
      <c r="I134" t="s">
        <v>380</v>
      </c>
      <c r="J134" t="s">
        <v>373</v>
      </c>
      <c r="K134">
        <v>189688</v>
      </c>
    </row>
    <row r="135" spans="1:11" x14ac:dyDescent="0.2">
      <c r="A135" s="52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1">
        <v>-4596</v>
      </c>
      <c r="I135" t="s">
        <v>218</v>
      </c>
      <c r="J135" t="s">
        <v>373</v>
      </c>
      <c r="K135">
        <v>199450</v>
      </c>
    </row>
    <row r="136" spans="1:11" x14ac:dyDescent="0.2">
      <c r="A136" s="52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1">
        <v>1454.91</v>
      </c>
      <c r="J136" t="s">
        <v>408</v>
      </c>
      <c r="K136">
        <v>201571</v>
      </c>
    </row>
    <row r="137" spans="1:11" x14ac:dyDescent="0.2">
      <c r="A137" s="52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1">
        <v>508.4</v>
      </c>
      <c r="I137" t="s">
        <v>214</v>
      </c>
      <c r="J137" t="s">
        <v>524</v>
      </c>
      <c r="K137">
        <v>203892</v>
      </c>
    </row>
    <row r="138" spans="1:11" x14ac:dyDescent="0.2">
      <c r="A138" s="52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1">
        <v>-72.97</v>
      </c>
      <c r="J138" t="s">
        <v>373</v>
      </c>
      <c r="K138">
        <v>204175</v>
      </c>
    </row>
    <row r="139" spans="1:11" x14ac:dyDescent="0.2">
      <c r="A139" s="52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1">
        <v>10</v>
      </c>
      <c r="J139" t="s">
        <v>373</v>
      </c>
      <c r="K139">
        <v>204176</v>
      </c>
    </row>
    <row r="140" spans="1:11" x14ac:dyDescent="0.2">
      <c r="A140" s="52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1">
        <v>13788</v>
      </c>
      <c r="J140" t="s">
        <v>373</v>
      </c>
      <c r="K140">
        <v>204203</v>
      </c>
    </row>
    <row r="141" spans="1:11" x14ac:dyDescent="0.2">
      <c r="A141" s="52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1">
        <v>-55149</v>
      </c>
      <c r="J141" t="s">
        <v>373</v>
      </c>
      <c r="K141">
        <v>204204</v>
      </c>
    </row>
    <row r="142" spans="1:11" x14ac:dyDescent="0.2">
      <c r="A142" s="52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1">
        <v>888.56</v>
      </c>
      <c r="J142" t="s">
        <v>373</v>
      </c>
      <c r="K142">
        <v>204229</v>
      </c>
    </row>
    <row r="143" spans="1:11" x14ac:dyDescent="0.2">
      <c r="A143" s="52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1">
        <v>-821.53</v>
      </c>
      <c r="J143" t="s">
        <v>373</v>
      </c>
      <c r="K143">
        <v>204230</v>
      </c>
    </row>
    <row r="144" spans="1:11" x14ac:dyDescent="0.2">
      <c r="A144" s="52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1">
        <v>-383.78</v>
      </c>
      <c r="J144" t="s">
        <v>373</v>
      </c>
      <c r="K144">
        <v>204232</v>
      </c>
    </row>
    <row r="145" spans="1:11" x14ac:dyDescent="0.2">
      <c r="A145" s="52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1">
        <v>-865.39</v>
      </c>
      <c r="I145" t="s">
        <v>350</v>
      </c>
      <c r="J145" t="s">
        <v>373</v>
      </c>
      <c r="K145">
        <v>204224</v>
      </c>
    </row>
    <row r="146" spans="1:11" x14ac:dyDescent="0.2">
      <c r="A146" s="52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1">
        <v>-912.96</v>
      </c>
      <c r="I146" t="s">
        <v>350</v>
      </c>
      <c r="J146" t="s">
        <v>373</v>
      </c>
      <c r="K146">
        <v>204226</v>
      </c>
    </row>
    <row r="147" spans="1:11" x14ac:dyDescent="0.2">
      <c r="A147" s="52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1">
        <v>-1454.91</v>
      </c>
      <c r="I147" t="s">
        <v>350</v>
      </c>
      <c r="J147" t="s">
        <v>373</v>
      </c>
      <c r="K147">
        <v>204228</v>
      </c>
    </row>
    <row r="148" spans="1:11" x14ac:dyDescent="0.2">
      <c r="A148" s="52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1">
        <v>52775.48</v>
      </c>
      <c r="I148" t="s">
        <v>214</v>
      </c>
      <c r="J148" t="s">
        <v>408</v>
      </c>
      <c r="K148">
        <v>207989</v>
      </c>
    </row>
    <row r="149" spans="1:11" x14ac:dyDescent="0.2">
      <c r="A149" s="52"/>
    </row>
    <row r="150" spans="1:11" x14ac:dyDescent="0.2">
      <c r="A150" s="52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4">
        <v>304.32</v>
      </c>
      <c r="J150" t="s">
        <v>408</v>
      </c>
      <c r="K150">
        <v>208276</v>
      </c>
    </row>
    <row r="151" spans="1:11" x14ac:dyDescent="0.2">
      <c r="A151" s="52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1">
        <v>-1300</v>
      </c>
      <c r="J151" t="s">
        <v>408</v>
      </c>
      <c r="K151">
        <v>237561</v>
      </c>
    </row>
    <row r="152" spans="1:11" x14ac:dyDescent="0.2">
      <c r="A152" s="52">
        <v>39752</v>
      </c>
      <c r="B152" t="s">
        <v>182</v>
      </c>
      <c r="C152" t="s">
        <v>567</v>
      </c>
      <c r="D152" t="s">
        <v>184</v>
      </c>
      <c r="E152" s="53">
        <v>41183</v>
      </c>
      <c r="F152" t="s">
        <v>568</v>
      </c>
      <c r="G152" t="s">
        <v>563</v>
      </c>
      <c r="H152" s="51">
        <v>1300</v>
      </c>
      <c r="J152" t="s">
        <v>408</v>
      </c>
      <c r="K152">
        <v>239007</v>
      </c>
    </row>
    <row r="153" spans="1:11" x14ac:dyDescent="0.2">
      <c r="A153" s="52">
        <v>39813</v>
      </c>
      <c r="B153" t="s">
        <v>182</v>
      </c>
      <c r="C153" t="s">
        <v>569</v>
      </c>
      <c r="D153" t="s">
        <v>184</v>
      </c>
      <c r="E153" s="53">
        <v>13485</v>
      </c>
      <c r="F153" t="s">
        <v>570</v>
      </c>
      <c r="G153" t="s">
        <v>563</v>
      </c>
      <c r="H153" s="51">
        <v>-2000</v>
      </c>
      <c r="J153" t="s">
        <v>373</v>
      </c>
      <c r="K153">
        <v>251517</v>
      </c>
    </row>
    <row r="154" spans="1:11" x14ac:dyDescent="0.2">
      <c r="A154" s="52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1">
        <v>2000</v>
      </c>
      <c r="J154" t="s">
        <v>373</v>
      </c>
      <c r="K154">
        <v>251702</v>
      </c>
    </row>
    <row r="155" spans="1:11" x14ac:dyDescent="0.2">
      <c r="A155" s="52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1">
        <v>115.19</v>
      </c>
      <c r="J155" t="s">
        <v>575</v>
      </c>
      <c r="K155">
        <v>233785</v>
      </c>
    </row>
    <row r="156" spans="1:11" x14ac:dyDescent="0.2">
      <c r="A156" s="52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1">
        <v>-115.19</v>
      </c>
      <c r="J156" t="s">
        <v>408</v>
      </c>
      <c r="K156">
        <v>241663</v>
      </c>
    </row>
    <row r="157" spans="1:11" x14ac:dyDescent="0.2">
      <c r="A157" s="52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1">
        <v>437.24</v>
      </c>
      <c r="J157" t="s">
        <v>408</v>
      </c>
      <c r="K157">
        <v>214329</v>
      </c>
    </row>
    <row r="158" spans="1:11" x14ac:dyDescent="0.2">
      <c r="A158" s="52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1">
        <v>815.14</v>
      </c>
      <c r="J158" t="s">
        <v>408</v>
      </c>
      <c r="K158">
        <v>214636</v>
      </c>
    </row>
    <row r="159" spans="1:11" x14ac:dyDescent="0.2">
      <c r="A159" s="52">
        <v>39752</v>
      </c>
      <c r="B159" t="s">
        <v>182</v>
      </c>
      <c r="C159" t="s">
        <v>584</v>
      </c>
      <c r="D159" t="s">
        <v>184</v>
      </c>
      <c r="E159" s="53">
        <v>41183</v>
      </c>
      <c r="F159" t="s">
        <v>585</v>
      </c>
      <c r="G159" t="s">
        <v>563</v>
      </c>
      <c r="H159" s="51">
        <v>-437.24</v>
      </c>
      <c r="J159" t="s">
        <v>408</v>
      </c>
      <c r="K159">
        <v>239001</v>
      </c>
    </row>
    <row r="160" spans="1:11" x14ac:dyDescent="0.2">
      <c r="A160" s="52">
        <v>39752</v>
      </c>
      <c r="B160" t="s">
        <v>182</v>
      </c>
      <c r="C160" t="s">
        <v>586</v>
      </c>
      <c r="D160" t="s">
        <v>184</v>
      </c>
      <c r="E160" s="53">
        <v>41183</v>
      </c>
      <c r="F160" t="s">
        <v>587</v>
      </c>
      <c r="G160" t="s">
        <v>563</v>
      </c>
      <c r="H160" s="51">
        <v>-815.14</v>
      </c>
      <c r="J160" t="s">
        <v>408</v>
      </c>
      <c r="K160">
        <v>239005</v>
      </c>
    </row>
    <row r="161" spans="1:11" x14ac:dyDescent="0.2">
      <c r="A161" s="52">
        <v>39752</v>
      </c>
      <c r="B161" t="s">
        <v>182</v>
      </c>
      <c r="C161" t="s">
        <v>588</v>
      </c>
      <c r="D161" t="s">
        <v>184</v>
      </c>
      <c r="E161" s="53">
        <v>41183</v>
      </c>
      <c r="F161" t="s">
        <v>589</v>
      </c>
      <c r="G161" t="s">
        <v>563</v>
      </c>
      <c r="H161" s="54">
        <v>-304.32</v>
      </c>
      <c r="J161" t="s">
        <v>408</v>
      </c>
      <c r="K161">
        <v>239003</v>
      </c>
    </row>
    <row r="162" spans="1:11" ht="18" x14ac:dyDescent="0.25">
      <c r="A162" s="55" t="s">
        <v>120</v>
      </c>
      <c r="E162" s="53"/>
      <c r="H162" s="54"/>
    </row>
    <row r="163" spans="1:11" x14ac:dyDescent="0.2">
      <c r="A163" s="52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6">
        <v>-40</v>
      </c>
      <c r="I163" t="s">
        <v>214</v>
      </c>
      <c r="J163" t="s">
        <v>408</v>
      </c>
      <c r="K163">
        <v>212689</v>
      </c>
    </row>
    <row r="164" spans="1:11" x14ac:dyDescent="0.2">
      <c r="A164" s="52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6">
        <v>-168.05</v>
      </c>
      <c r="I164" t="s">
        <v>596</v>
      </c>
      <c r="J164" t="s">
        <v>373</v>
      </c>
      <c r="K164">
        <v>219219</v>
      </c>
    </row>
    <row r="165" spans="1:11" x14ac:dyDescent="0.2">
      <c r="A165" s="52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6">
        <v>-30</v>
      </c>
      <c r="I165" t="s">
        <v>214</v>
      </c>
      <c r="J165" t="s">
        <v>408</v>
      </c>
      <c r="K165">
        <v>220509</v>
      </c>
    </row>
    <row r="166" spans="1:11" x14ac:dyDescent="0.2">
      <c r="A166" s="52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6">
        <v>1.5</v>
      </c>
      <c r="I166" t="s">
        <v>601</v>
      </c>
      <c r="J166" t="s">
        <v>408</v>
      </c>
      <c r="K166">
        <v>220511</v>
      </c>
    </row>
    <row r="167" spans="1:11" x14ac:dyDescent="0.2">
      <c r="A167" s="52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6">
        <v>-1300</v>
      </c>
      <c r="I167" t="s">
        <v>604</v>
      </c>
      <c r="J167" t="s">
        <v>373</v>
      </c>
      <c r="K167">
        <v>230072</v>
      </c>
    </row>
    <row r="168" spans="1:11" x14ac:dyDescent="0.2">
      <c r="A168" s="52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6">
        <v>256.2</v>
      </c>
      <c r="I168">
        <v>4240</v>
      </c>
      <c r="J168" t="s">
        <v>373</v>
      </c>
      <c r="K168">
        <v>233431</v>
      </c>
    </row>
    <row r="169" spans="1:11" x14ac:dyDescent="0.2">
      <c r="A169" s="52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6">
        <v>372.95</v>
      </c>
      <c r="I169">
        <v>4240</v>
      </c>
      <c r="J169" t="s">
        <v>373</v>
      </c>
      <c r="K169">
        <v>233433</v>
      </c>
    </row>
    <row r="170" spans="1:11" x14ac:dyDescent="0.2">
      <c r="A170" s="52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6">
        <v>-250.98</v>
      </c>
      <c r="J170" t="s">
        <v>408</v>
      </c>
      <c r="K170">
        <v>237559</v>
      </c>
    </row>
    <row r="171" spans="1:11" x14ac:dyDescent="0.2">
      <c r="A171" s="52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6">
        <v>50.23</v>
      </c>
      <c r="J171" t="s">
        <v>614</v>
      </c>
      <c r="K171">
        <v>241712</v>
      </c>
    </row>
    <row r="172" spans="1:11" x14ac:dyDescent="0.2">
      <c r="A172" s="52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6">
        <v>10</v>
      </c>
      <c r="J172" t="s">
        <v>373</v>
      </c>
      <c r="K172">
        <v>245005</v>
      </c>
    </row>
    <row r="173" spans="1:11" x14ac:dyDescent="0.2">
      <c r="A173" s="52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6">
        <v>100</v>
      </c>
      <c r="J173" t="s">
        <v>614</v>
      </c>
      <c r="K173">
        <v>246863</v>
      </c>
    </row>
    <row r="174" spans="1:11" x14ac:dyDescent="0.2">
      <c r="A174" s="52">
        <v>39813</v>
      </c>
      <c r="B174" t="s">
        <v>182</v>
      </c>
      <c r="C174" t="s">
        <v>569</v>
      </c>
      <c r="D174" t="s">
        <v>184</v>
      </c>
      <c r="E174" s="53">
        <v>13485</v>
      </c>
      <c r="F174" t="s">
        <v>620</v>
      </c>
      <c r="H174" s="56">
        <v>1000</v>
      </c>
      <c r="J174" t="s">
        <v>373</v>
      </c>
      <c r="K174">
        <v>251515</v>
      </c>
    </row>
    <row r="175" spans="1:11" x14ac:dyDescent="0.2">
      <c r="A175" s="52">
        <v>39813</v>
      </c>
      <c r="B175" t="s">
        <v>182</v>
      </c>
      <c r="C175" t="s">
        <v>569</v>
      </c>
      <c r="D175" t="s">
        <v>184</v>
      </c>
      <c r="E175" s="53">
        <v>13485</v>
      </c>
      <c r="F175" t="s">
        <v>621</v>
      </c>
      <c r="H175" s="56">
        <v>1000</v>
      </c>
      <c r="J175" t="s">
        <v>373</v>
      </c>
      <c r="K175">
        <v>251516</v>
      </c>
    </row>
    <row r="176" spans="1:11" x14ac:dyDescent="0.2">
      <c r="A176" s="52">
        <v>39813</v>
      </c>
      <c r="B176" t="s">
        <v>182</v>
      </c>
      <c r="C176" t="s">
        <v>569</v>
      </c>
      <c r="D176" t="s">
        <v>184</v>
      </c>
      <c r="E176" s="53">
        <v>13485</v>
      </c>
      <c r="F176" t="s">
        <v>622</v>
      </c>
      <c r="H176" s="56">
        <v>1500</v>
      </c>
      <c r="J176" t="s">
        <v>373</v>
      </c>
      <c r="K176">
        <v>251518</v>
      </c>
    </row>
    <row r="177" spans="1:11" x14ac:dyDescent="0.2">
      <c r="A177" s="52">
        <v>39813</v>
      </c>
      <c r="B177" t="s">
        <v>182</v>
      </c>
      <c r="C177" t="s">
        <v>569</v>
      </c>
      <c r="D177" t="s">
        <v>184</v>
      </c>
      <c r="E177" s="53">
        <v>13485</v>
      </c>
      <c r="F177" t="s">
        <v>623</v>
      </c>
      <c r="H177" s="56">
        <v>-483.27</v>
      </c>
      <c r="J177" t="s">
        <v>373</v>
      </c>
      <c r="K177">
        <v>251520</v>
      </c>
    </row>
    <row r="178" spans="1:11" x14ac:dyDescent="0.2">
      <c r="A178" s="52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6">
        <v>16</v>
      </c>
      <c r="J178" t="s">
        <v>575</v>
      </c>
      <c r="K178">
        <v>221385</v>
      </c>
    </row>
    <row r="179" spans="1:11" x14ac:dyDescent="0.2">
      <c r="A179" s="52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6">
        <v>30</v>
      </c>
      <c r="J179" t="s">
        <v>575</v>
      </c>
      <c r="K179">
        <v>222068</v>
      </c>
    </row>
    <row r="180" spans="1:11" x14ac:dyDescent="0.2">
      <c r="A180" s="52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6">
        <v>72</v>
      </c>
      <c r="J180" t="s">
        <v>575</v>
      </c>
      <c r="K180">
        <v>233815</v>
      </c>
    </row>
    <row r="181" spans="1:11" x14ac:dyDescent="0.2">
      <c r="A181" s="52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6">
        <v>1991.39</v>
      </c>
      <c r="I181" t="s">
        <v>214</v>
      </c>
      <c r="J181" t="s">
        <v>614</v>
      </c>
      <c r="K181">
        <v>241223</v>
      </c>
    </row>
    <row r="182" spans="1:11" x14ac:dyDescent="0.2">
      <c r="A182" s="52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6">
        <v>500</v>
      </c>
      <c r="I182" t="s">
        <v>380</v>
      </c>
      <c r="J182" t="s">
        <v>373</v>
      </c>
      <c r="K182">
        <v>205329</v>
      </c>
    </row>
    <row r="183" spans="1:11" x14ac:dyDescent="0.2">
      <c r="A183" s="52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6">
        <v>500</v>
      </c>
      <c r="I183" t="s">
        <v>380</v>
      </c>
      <c r="J183" t="s">
        <v>373</v>
      </c>
      <c r="K183">
        <v>205333</v>
      </c>
    </row>
    <row r="184" spans="1:11" x14ac:dyDescent="0.2">
      <c r="A184" s="52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6">
        <v>500</v>
      </c>
      <c r="I184" t="s">
        <v>380</v>
      </c>
      <c r="J184" t="s">
        <v>373</v>
      </c>
      <c r="K184">
        <v>205331</v>
      </c>
    </row>
    <row r="185" spans="1:11" x14ac:dyDescent="0.2">
      <c r="A185" s="52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6">
        <v>-253.12</v>
      </c>
      <c r="J185" t="s">
        <v>373</v>
      </c>
      <c r="K185">
        <v>205106</v>
      </c>
    </row>
    <row r="186" spans="1:11" x14ac:dyDescent="0.2">
      <c r="A186" s="52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6">
        <v>-4062.4</v>
      </c>
      <c r="J186" t="s">
        <v>373</v>
      </c>
      <c r="K186">
        <v>254952</v>
      </c>
    </row>
    <row r="187" spans="1:11" x14ac:dyDescent="0.2">
      <c r="A187" s="52"/>
      <c r="G187" s="57" t="s">
        <v>646</v>
      </c>
      <c r="H187" s="58">
        <f>SUM(H163:H186)</f>
        <v>1312.4500000000003</v>
      </c>
    </row>
    <row r="188" spans="1:11" x14ac:dyDescent="0.2">
      <c r="A188" s="52">
        <v>39819</v>
      </c>
      <c r="B188" t="s">
        <v>182</v>
      </c>
      <c r="C188" t="s">
        <v>647</v>
      </c>
      <c r="D188" t="s">
        <v>184</v>
      </c>
      <c r="E188" s="53">
        <v>40544</v>
      </c>
      <c r="F188" t="s">
        <v>648</v>
      </c>
      <c r="H188" s="51">
        <v>-57600</v>
      </c>
      <c r="I188" t="s">
        <v>649</v>
      </c>
      <c r="J188" t="s">
        <v>373</v>
      </c>
      <c r="K188">
        <v>248718</v>
      </c>
    </row>
    <row r="189" spans="1:11" x14ac:dyDescent="0.2">
      <c r="A189" s="52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1">
        <v>6</v>
      </c>
      <c r="J189" t="s">
        <v>614</v>
      </c>
      <c r="K189">
        <v>252706</v>
      </c>
    </row>
    <row r="190" spans="1:11" x14ac:dyDescent="0.2">
      <c r="A190" s="52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1">
        <v>1197.7</v>
      </c>
      <c r="I190" t="s">
        <v>214</v>
      </c>
      <c r="J190" t="s">
        <v>614</v>
      </c>
      <c r="K190">
        <v>253803</v>
      </c>
    </row>
    <row r="191" spans="1:11" x14ac:dyDescent="0.2">
      <c r="A191" s="52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1">
        <v>3000</v>
      </c>
      <c r="I191" t="s">
        <v>658</v>
      </c>
      <c r="J191" t="s">
        <v>373</v>
      </c>
      <c r="K191">
        <v>262237</v>
      </c>
    </row>
    <row r="193" spans="1:11" x14ac:dyDescent="0.2">
      <c r="F193" t="s">
        <v>659</v>
      </c>
      <c r="H193" s="51">
        <v>2174.35</v>
      </c>
    </row>
    <row r="194" spans="1:11" x14ac:dyDescent="0.2">
      <c r="G194" t="s">
        <v>660</v>
      </c>
      <c r="H194" s="58">
        <f>SUM(H187:H193)</f>
        <v>-49909.500000000007</v>
      </c>
    </row>
    <row r="195" spans="1:11" ht="18" x14ac:dyDescent="0.25">
      <c r="A195" s="55" t="s">
        <v>661</v>
      </c>
    </row>
    <row r="196" spans="1:11" x14ac:dyDescent="0.2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">
      <c r="A197" s="52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59">
        <v>-1186.6500000000001</v>
      </c>
      <c r="J197" t="s">
        <v>373</v>
      </c>
      <c r="K197">
        <v>5</v>
      </c>
    </row>
    <row r="198" spans="1:11" x14ac:dyDescent="0.2">
      <c r="A198" s="52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59">
        <v>53962.13</v>
      </c>
      <c r="J198" t="s">
        <v>373</v>
      </c>
      <c r="K198">
        <v>212</v>
      </c>
    </row>
    <row r="199" spans="1:11" x14ac:dyDescent="0.2">
      <c r="A199" s="52">
        <v>39574</v>
      </c>
      <c r="B199" t="s">
        <v>210</v>
      </c>
      <c r="C199" t="s">
        <v>670</v>
      </c>
      <c r="D199" t="s">
        <v>664</v>
      </c>
      <c r="F199" t="s">
        <v>671</v>
      </c>
      <c r="H199" s="59">
        <v>-52775.48</v>
      </c>
      <c r="I199" t="s">
        <v>214</v>
      </c>
      <c r="J199" t="s">
        <v>373</v>
      </c>
      <c r="K199">
        <v>480</v>
      </c>
    </row>
    <row r="200" spans="1:11" x14ac:dyDescent="0.2">
      <c r="A200" s="52"/>
      <c r="H200"/>
    </row>
    <row r="201" spans="1:11" x14ac:dyDescent="0.2">
      <c r="A201" s="52">
        <v>39578</v>
      </c>
      <c r="B201" t="s">
        <v>182</v>
      </c>
      <c r="C201" t="s">
        <v>672</v>
      </c>
      <c r="D201" t="s">
        <v>664</v>
      </c>
      <c r="F201" t="s">
        <v>673</v>
      </c>
      <c r="H201" s="60">
        <v>3777.4</v>
      </c>
      <c r="J201" t="s">
        <v>373</v>
      </c>
      <c r="K201">
        <v>845</v>
      </c>
    </row>
    <row r="202" spans="1:11" x14ac:dyDescent="0.2">
      <c r="A202" s="52">
        <v>39578</v>
      </c>
      <c r="B202" t="s">
        <v>182</v>
      </c>
      <c r="C202" t="s">
        <v>672</v>
      </c>
      <c r="D202" t="s">
        <v>664</v>
      </c>
      <c r="F202" t="s">
        <v>674</v>
      </c>
      <c r="H202" s="61">
        <v>285</v>
      </c>
      <c r="J202" t="s">
        <v>373</v>
      </c>
      <c r="K202">
        <v>846</v>
      </c>
    </row>
    <row r="203" spans="1:11" x14ac:dyDescent="0.2">
      <c r="A203" s="52">
        <v>39715</v>
      </c>
      <c r="B203" t="s">
        <v>182</v>
      </c>
      <c r="C203" t="s">
        <v>675</v>
      </c>
      <c r="D203" t="s">
        <v>664</v>
      </c>
      <c r="F203" t="s">
        <v>676</v>
      </c>
      <c r="H203" s="60">
        <v>-1500</v>
      </c>
      <c r="J203" t="s">
        <v>677</v>
      </c>
      <c r="K203">
        <v>518</v>
      </c>
    </row>
    <row r="204" spans="1:11" x14ac:dyDescent="0.2">
      <c r="A204" s="52">
        <v>39715</v>
      </c>
      <c r="B204" t="s">
        <v>182</v>
      </c>
      <c r="C204" t="s">
        <v>675</v>
      </c>
      <c r="D204" t="s">
        <v>664</v>
      </c>
      <c r="F204" t="s">
        <v>642</v>
      </c>
      <c r="H204" s="61">
        <v>253.12</v>
      </c>
      <c r="J204" t="s">
        <v>677</v>
      </c>
      <c r="K204">
        <v>519</v>
      </c>
    </row>
    <row r="205" spans="1:11" x14ac:dyDescent="0.2">
      <c r="A205" s="52">
        <v>39715</v>
      </c>
      <c r="B205" t="s">
        <v>182</v>
      </c>
      <c r="C205" t="s">
        <v>675</v>
      </c>
      <c r="D205" t="s">
        <v>664</v>
      </c>
      <c r="F205" t="s">
        <v>678</v>
      </c>
      <c r="H205" s="61">
        <v>-16</v>
      </c>
      <c r="J205" t="s">
        <v>677</v>
      </c>
      <c r="K205">
        <v>520</v>
      </c>
    </row>
    <row r="206" spans="1:11" x14ac:dyDescent="0.2">
      <c r="A206" s="52">
        <v>39715</v>
      </c>
      <c r="B206" t="s">
        <v>182</v>
      </c>
      <c r="C206" t="s">
        <v>675</v>
      </c>
      <c r="D206" t="s">
        <v>664</v>
      </c>
      <c r="F206" t="s">
        <v>679</v>
      </c>
      <c r="H206" s="61">
        <v>-30</v>
      </c>
      <c r="J206" t="s">
        <v>677</v>
      </c>
      <c r="K206">
        <v>521</v>
      </c>
    </row>
    <row r="207" spans="1:11" x14ac:dyDescent="0.2">
      <c r="A207" s="52">
        <v>39772</v>
      </c>
      <c r="B207" t="s">
        <v>182</v>
      </c>
      <c r="C207" t="s">
        <v>680</v>
      </c>
      <c r="D207" t="s">
        <v>664</v>
      </c>
      <c r="F207" t="s">
        <v>681</v>
      </c>
      <c r="H207" s="61">
        <v>-72</v>
      </c>
      <c r="J207" t="s">
        <v>677</v>
      </c>
      <c r="K207">
        <v>522</v>
      </c>
    </row>
    <row r="208" spans="1:11" x14ac:dyDescent="0.2">
      <c r="A208" s="52">
        <v>39772</v>
      </c>
      <c r="B208" t="s">
        <v>182</v>
      </c>
      <c r="C208" t="s">
        <v>682</v>
      </c>
      <c r="D208" t="s">
        <v>664</v>
      </c>
      <c r="F208" t="s">
        <v>683</v>
      </c>
      <c r="H208" s="60">
        <v>-1991.39</v>
      </c>
      <c r="J208" t="s">
        <v>677</v>
      </c>
      <c r="K208">
        <v>524</v>
      </c>
    </row>
    <row r="209" spans="1:11" x14ac:dyDescent="0.2">
      <c r="A209" s="52">
        <v>39772</v>
      </c>
      <c r="B209" t="s">
        <v>182</v>
      </c>
      <c r="C209" t="s">
        <v>684</v>
      </c>
      <c r="D209" t="s">
        <v>664</v>
      </c>
      <c r="F209" t="s">
        <v>685</v>
      </c>
      <c r="H209" s="60">
        <v>1300</v>
      </c>
      <c r="J209" t="s">
        <v>677</v>
      </c>
      <c r="K209">
        <v>526</v>
      </c>
    </row>
    <row r="210" spans="1:11" x14ac:dyDescent="0.2">
      <c r="A210" s="52">
        <v>39772</v>
      </c>
      <c r="B210" t="s">
        <v>182</v>
      </c>
      <c r="C210" t="s">
        <v>686</v>
      </c>
      <c r="D210" t="s">
        <v>664</v>
      </c>
      <c r="F210" t="s">
        <v>687</v>
      </c>
      <c r="H210" s="61">
        <v>-10</v>
      </c>
      <c r="J210" t="s">
        <v>677</v>
      </c>
      <c r="K210">
        <v>528</v>
      </c>
    </row>
    <row r="211" spans="1:11" x14ac:dyDescent="0.2">
      <c r="A211" s="52">
        <v>39772</v>
      </c>
      <c r="B211" t="s">
        <v>182</v>
      </c>
      <c r="C211" t="s">
        <v>688</v>
      </c>
      <c r="D211" t="s">
        <v>664</v>
      </c>
      <c r="F211" t="s">
        <v>689</v>
      </c>
      <c r="H211" s="61">
        <v>250.98</v>
      </c>
      <c r="J211" t="s">
        <v>677</v>
      </c>
      <c r="K211">
        <v>530</v>
      </c>
    </row>
    <row r="212" spans="1:11" x14ac:dyDescent="0.2">
      <c r="A212" s="52">
        <v>39782</v>
      </c>
      <c r="B212" t="s">
        <v>182</v>
      </c>
      <c r="C212" t="s">
        <v>690</v>
      </c>
      <c r="D212" t="s">
        <v>664</v>
      </c>
      <c r="F212" t="s">
        <v>691</v>
      </c>
      <c r="H212" s="61">
        <v>-100</v>
      </c>
      <c r="J212" t="s">
        <v>373</v>
      </c>
      <c r="K212">
        <v>609</v>
      </c>
    </row>
    <row r="213" spans="1:11" x14ac:dyDescent="0.2">
      <c r="A213" s="52">
        <v>39791</v>
      </c>
      <c r="B213" t="s">
        <v>187</v>
      </c>
      <c r="C213" t="s">
        <v>692</v>
      </c>
      <c r="D213" t="s">
        <v>664</v>
      </c>
      <c r="F213" t="s">
        <v>693</v>
      </c>
      <c r="H213" s="61">
        <v>40</v>
      </c>
      <c r="I213" t="s">
        <v>694</v>
      </c>
      <c r="J213" t="s">
        <v>695</v>
      </c>
      <c r="K213">
        <v>596</v>
      </c>
    </row>
    <row r="214" spans="1:11" x14ac:dyDescent="0.2">
      <c r="A214" s="52">
        <v>39791</v>
      </c>
      <c r="B214" t="s">
        <v>187</v>
      </c>
      <c r="C214" t="s">
        <v>692</v>
      </c>
      <c r="D214" t="s">
        <v>664</v>
      </c>
      <c r="F214" t="s">
        <v>696</v>
      </c>
      <c r="H214" s="61">
        <v>168.05</v>
      </c>
      <c r="I214" t="s">
        <v>697</v>
      </c>
      <c r="J214" t="s">
        <v>695</v>
      </c>
      <c r="K214">
        <v>598</v>
      </c>
    </row>
    <row r="215" spans="1:11" x14ac:dyDescent="0.2">
      <c r="A215" s="52">
        <v>39791</v>
      </c>
      <c r="B215" t="s">
        <v>187</v>
      </c>
      <c r="C215" t="s">
        <v>692</v>
      </c>
      <c r="D215" t="s">
        <v>664</v>
      </c>
      <c r="F215" t="s">
        <v>698</v>
      </c>
      <c r="H215" s="61">
        <v>30</v>
      </c>
      <c r="I215" t="s">
        <v>694</v>
      </c>
      <c r="J215" t="s">
        <v>695</v>
      </c>
      <c r="K215">
        <v>600</v>
      </c>
    </row>
    <row r="216" spans="1:11" x14ac:dyDescent="0.2">
      <c r="A216" s="52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1">
        <v>-1.5</v>
      </c>
      <c r="I216" t="s">
        <v>700</v>
      </c>
      <c r="J216" t="s">
        <v>695</v>
      </c>
      <c r="K216">
        <v>602</v>
      </c>
    </row>
    <row r="217" spans="1:11" x14ac:dyDescent="0.2">
      <c r="A217" s="52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1">
        <v>-256.2</v>
      </c>
      <c r="I217" t="s">
        <v>702</v>
      </c>
      <c r="J217" t="s">
        <v>695</v>
      </c>
      <c r="K217">
        <v>604</v>
      </c>
    </row>
    <row r="218" spans="1:11" x14ac:dyDescent="0.2">
      <c r="A218" s="52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1">
        <v>-372.95</v>
      </c>
      <c r="I218" t="s">
        <v>702</v>
      </c>
      <c r="J218" t="s">
        <v>695</v>
      </c>
      <c r="K218">
        <v>606</v>
      </c>
    </row>
    <row r="219" spans="1:11" x14ac:dyDescent="0.2">
      <c r="A219" s="52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1">
        <v>-50.23</v>
      </c>
      <c r="I219" t="s">
        <v>704</v>
      </c>
      <c r="J219" t="s">
        <v>695</v>
      </c>
      <c r="K219">
        <v>608</v>
      </c>
    </row>
    <row r="220" spans="1:11" x14ac:dyDescent="0.2">
      <c r="A220" s="52">
        <v>39813</v>
      </c>
      <c r="B220" t="s">
        <v>182</v>
      </c>
      <c r="C220" t="s">
        <v>705</v>
      </c>
      <c r="D220" t="s">
        <v>664</v>
      </c>
      <c r="F220" t="s">
        <v>706</v>
      </c>
      <c r="H220" s="60">
        <v>-1000</v>
      </c>
      <c r="J220" t="s">
        <v>373</v>
      </c>
      <c r="K220">
        <v>656</v>
      </c>
    </row>
    <row r="221" spans="1:11" x14ac:dyDescent="0.2">
      <c r="A221" s="52">
        <v>39813</v>
      </c>
      <c r="B221" t="s">
        <v>182</v>
      </c>
      <c r="C221" t="s">
        <v>705</v>
      </c>
      <c r="D221" t="s">
        <v>664</v>
      </c>
      <c r="F221" t="s">
        <v>707</v>
      </c>
      <c r="H221" s="60">
        <v>-1000</v>
      </c>
      <c r="J221" t="s">
        <v>373</v>
      </c>
      <c r="K221">
        <v>658</v>
      </c>
    </row>
    <row r="222" spans="1:11" x14ac:dyDescent="0.2">
      <c r="A222" s="52">
        <v>39813</v>
      </c>
      <c r="B222" t="s">
        <v>182</v>
      </c>
      <c r="C222" t="s">
        <v>708</v>
      </c>
      <c r="D222" t="s">
        <v>664</v>
      </c>
      <c r="F222" t="s">
        <v>709</v>
      </c>
      <c r="H222" s="60">
        <v>-1500</v>
      </c>
      <c r="J222" t="s">
        <v>373</v>
      </c>
      <c r="K222">
        <v>751</v>
      </c>
    </row>
    <row r="223" spans="1:11" x14ac:dyDescent="0.2">
      <c r="A223" s="52">
        <v>39813</v>
      </c>
      <c r="B223" t="s">
        <v>182</v>
      </c>
      <c r="C223" t="s">
        <v>710</v>
      </c>
      <c r="D223" t="s">
        <v>664</v>
      </c>
      <c r="F223" t="s">
        <v>711</v>
      </c>
      <c r="H223" s="61">
        <v>483.27</v>
      </c>
      <c r="J223" t="s">
        <v>373</v>
      </c>
      <c r="K223">
        <v>768</v>
      </c>
    </row>
    <row r="224" spans="1:11" x14ac:dyDescent="0.2">
      <c r="H224"/>
    </row>
    <row r="225" spans="8:8" x14ac:dyDescent="0.2">
      <c r="H225" s="62">
        <f>SUM(H201:H224)</f>
        <v>-1312.45</v>
      </c>
    </row>
  </sheetData>
  <phoneticPr fontId="15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48"/>
  <sheetViews>
    <sheetView zoomScale="80" zoomScaleNormal="80" workbookViewId="0">
      <pane xSplit="1" ySplit="2" topLeftCell="B3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L25" sqref="L25"/>
    </sheetView>
  </sheetViews>
  <sheetFormatPr defaultRowHeight="12.75" x14ac:dyDescent="0.2"/>
  <cols>
    <col min="1" max="1" width="30.28515625" customWidth="1"/>
    <col min="2" max="2" width="11" style="176" customWidth="1"/>
    <col min="3" max="3" width="10.85546875" style="176" bestFit="1" customWidth="1"/>
    <col min="4" max="4" width="12.42578125" style="176" bestFit="1" customWidth="1"/>
    <col min="5" max="5" width="6.42578125" customWidth="1"/>
    <col min="6" max="6" width="16" style="176" bestFit="1" customWidth="1"/>
    <col min="7" max="7" width="11.85546875" style="176" bestFit="1" customWidth="1"/>
    <col min="8" max="8" width="6.42578125" style="78" customWidth="1"/>
    <col min="9" max="9" width="11.7109375" customWidth="1"/>
  </cols>
  <sheetData>
    <row r="1" spans="1:8" ht="31.5" customHeight="1" x14ac:dyDescent="0.2">
      <c r="A1" s="46" t="s">
        <v>152</v>
      </c>
    </row>
    <row r="2" spans="1:8" ht="15.75" x14ac:dyDescent="0.2">
      <c r="A2" s="42" t="s">
        <v>168</v>
      </c>
      <c r="B2" s="374">
        <v>43738</v>
      </c>
      <c r="C2" s="375"/>
      <c r="D2" s="376"/>
      <c r="F2" s="374">
        <v>43373</v>
      </c>
      <c r="G2" s="376"/>
    </row>
    <row r="3" spans="1:8" ht="10.5" customHeight="1" x14ac:dyDescent="0.2">
      <c r="A3" s="43"/>
      <c r="B3" s="177"/>
      <c r="C3" s="262"/>
      <c r="D3" s="178"/>
      <c r="E3" s="81"/>
      <c r="F3" s="177"/>
      <c r="G3" s="178"/>
      <c r="H3" s="81"/>
    </row>
    <row r="4" spans="1:8" x14ac:dyDescent="0.2">
      <c r="A4" s="44" t="s">
        <v>153</v>
      </c>
      <c r="B4" s="177"/>
      <c r="C4" s="262"/>
      <c r="D4" s="178"/>
      <c r="E4" s="81"/>
      <c r="F4" s="177"/>
      <c r="G4" s="178"/>
      <c r="H4" s="81"/>
    </row>
    <row r="5" spans="1:8" x14ac:dyDescent="0.2">
      <c r="A5" s="43"/>
      <c r="B5" s="177"/>
      <c r="C5" s="262"/>
      <c r="D5" s="178"/>
      <c r="E5" s="82"/>
      <c r="F5" s="177"/>
      <c r="G5" s="178"/>
      <c r="H5" s="82"/>
    </row>
    <row r="6" spans="1:8" x14ac:dyDescent="0.2">
      <c r="A6" s="43" t="s">
        <v>154</v>
      </c>
      <c r="B6" s="356"/>
      <c r="C6" s="357"/>
      <c r="D6" s="358">
        <f>+TB!D5</f>
        <v>799123</v>
      </c>
      <c r="E6" s="355"/>
      <c r="F6" s="356"/>
      <c r="G6" s="358">
        <v>812217</v>
      </c>
      <c r="H6" s="82"/>
    </row>
    <row r="7" spans="1:8" x14ac:dyDescent="0.2">
      <c r="A7" s="43"/>
      <c r="B7" s="356"/>
      <c r="C7" s="357"/>
      <c r="D7" s="358"/>
      <c r="E7" s="355"/>
      <c r="F7" s="356"/>
      <c r="G7" s="358"/>
      <c r="H7" s="82"/>
    </row>
    <row r="8" spans="1:8" x14ac:dyDescent="0.2">
      <c r="A8" s="44" t="s">
        <v>155</v>
      </c>
      <c r="B8" s="356"/>
      <c r="C8" s="357"/>
      <c r="D8" s="358"/>
      <c r="E8" s="355"/>
      <c r="F8" s="356"/>
      <c r="G8" s="358"/>
      <c r="H8" s="82"/>
    </row>
    <row r="9" spans="1:8" s="78" customFormat="1" x14ac:dyDescent="0.2">
      <c r="A9" s="44"/>
      <c r="B9" s="356"/>
      <c r="C9" s="357"/>
      <c r="D9" s="358"/>
      <c r="E9" s="355"/>
      <c r="F9" s="356"/>
      <c r="G9" s="358"/>
      <c r="H9" s="82"/>
    </row>
    <row r="10" spans="1:8" s="78" customFormat="1" ht="12.75" customHeight="1" x14ac:dyDescent="0.2">
      <c r="A10" s="43" t="s">
        <v>1066</v>
      </c>
      <c r="B10" s="357">
        <f>TB!C6</f>
        <v>113090.73</v>
      </c>
      <c r="C10" s="357"/>
      <c r="D10" s="358"/>
      <c r="E10" s="355"/>
      <c r="F10" s="356"/>
      <c r="G10" s="358"/>
      <c r="H10" s="82"/>
    </row>
    <row r="11" spans="1:8" s="78" customFormat="1" ht="12.75" customHeight="1" x14ac:dyDescent="0.2">
      <c r="A11" s="43" t="s">
        <v>1073</v>
      </c>
      <c r="B11" s="357">
        <f>TB!C7</f>
        <v>-25000</v>
      </c>
      <c r="C11" s="357"/>
      <c r="D11" s="358"/>
      <c r="E11" s="355"/>
      <c r="F11" s="356"/>
      <c r="G11" s="358"/>
      <c r="H11" s="82"/>
    </row>
    <row r="12" spans="1:8" s="78" customFormat="1" ht="12.75" customHeight="1" x14ac:dyDescent="0.2">
      <c r="A12" s="43" t="s">
        <v>1075</v>
      </c>
      <c r="B12" s="357"/>
      <c r="C12" s="357">
        <f>B10+B11</f>
        <v>88090.73</v>
      </c>
      <c r="D12" s="358"/>
      <c r="E12" s="355"/>
      <c r="F12" s="356"/>
      <c r="G12" s="358"/>
      <c r="H12" s="82"/>
    </row>
    <row r="13" spans="1:8" x14ac:dyDescent="0.2">
      <c r="A13" s="43" t="s">
        <v>817</v>
      </c>
      <c r="B13" s="356"/>
      <c r="C13" s="357">
        <f>TB!D17</f>
        <v>9990.64</v>
      </c>
      <c r="D13" s="358"/>
      <c r="E13" s="355"/>
      <c r="F13" s="356">
        <v>25400.2</v>
      </c>
      <c r="G13" s="358"/>
      <c r="H13" s="82"/>
    </row>
    <row r="14" spans="1:8" s="78" customFormat="1" x14ac:dyDescent="0.2">
      <c r="A14" s="43" t="s">
        <v>995</v>
      </c>
      <c r="B14" s="356"/>
      <c r="C14" s="357">
        <f>TB!D13</f>
        <v>6225.92</v>
      </c>
      <c r="D14" s="358"/>
      <c r="E14" s="355"/>
      <c r="F14" s="356">
        <v>5854.23</v>
      </c>
      <c r="G14" s="358"/>
      <c r="H14" s="82"/>
    </row>
    <row r="15" spans="1:8" x14ac:dyDescent="0.2">
      <c r="A15" s="43" t="s">
        <v>156</v>
      </c>
      <c r="B15" s="356"/>
      <c r="C15" s="357">
        <f>SUM(TB!D9:D12)+TB!D16</f>
        <v>58817.05</v>
      </c>
      <c r="D15" s="358"/>
      <c r="E15" s="355"/>
      <c r="F15" s="356">
        <v>1820.21</v>
      </c>
      <c r="G15" s="358"/>
      <c r="H15" s="82"/>
    </row>
    <row r="16" spans="1:8" x14ac:dyDescent="0.2">
      <c r="A16" s="43"/>
      <c r="B16" s="356"/>
      <c r="C16" s="371">
        <f>SUM(C10:C15)</f>
        <v>163124.34</v>
      </c>
      <c r="D16" s="359"/>
      <c r="E16" s="355"/>
      <c r="F16" s="360">
        <f>SUM(F10:F15)</f>
        <v>33074.639999999999</v>
      </c>
      <c r="G16" s="359"/>
      <c r="H16" s="82"/>
    </row>
    <row r="17" spans="1:11" x14ac:dyDescent="0.2">
      <c r="A17" s="44" t="s">
        <v>157</v>
      </c>
      <c r="B17" s="356"/>
      <c r="C17" s="361"/>
      <c r="D17" s="359"/>
      <c r="E17" s="355"/>
      <c r="F17" s="362"/>
      <c r="G17" s="359"/>
      <c r="H17" s="82"/>
      <c r="J17" s="77"/>
      <c r="K17" s="77"/>
    </row>
    <row r="18" spans="1:11" x14ac:dyDescent="0.2">
      <c r="A18" s="43"/>
      <c r="B18" s="356"/>
      <c r="C18" s="361"/>
      <c r="D18" s="359"/>
      <c r="E18" s="355"/>
      <c r="F18" s="362"/>
      <c r="G18" s="359"/>
      <c r="H18" s="82"/>
      <c r="J18" s="77"/>
      <c r="K18" s="77"/>
    </row>
    <row r="19" spans="1:11" ht="25.5" x14ac:dyDescent="0.2">
      <c r="A19" s="44" t="s">
        <v>158</v>
      </c>
      <c r="B19" s="356"/>
      <c r="C19" s="361"/>
      <c r="D19" s="359"/>
      <c r="E19" s="355"/>
      <c r="F19" s="362"/>
      <c r="G19" s="359"/>
      <c r="H19" s="82"/>
      <c r="I19" s="77"/>
      <c r="J19" s="77"/>
      <c r="K19" s="77"/>
    </row>
    <row r="20" spans="1:11" s="78" customFormat="1" x14ac:dyDescent="0.2">
      <c r="A20" s="43" t="s">
        <v>170</v>
      </c>
      <c r="B20" s="356"/>
      <c r="C20" s="357">
        <f>-TB!D18</f>
        <v>23356.83</v>
      </c>
      <c r="D20" s="359"/>
      <c r="E20" s="355"/>
      <c r="F20" s="356">
        <v>43033.38</v>
      </c>
      <c r="G20" s="359"/>
      <c r="H20" s="82"/>
      <c r="J20" s="77"/>
      <c r="K20" s="77"/>
    </row>
    <row r="21" spans="1:11" x14ac:dyDescent="0.2">
      <c r="A21" s="43" t="s">
        <v>984</v>
      </c>
      <c r="B21" s="356"/>
      <c r="C21" s="357">
        <f>-TB!D14</f>
        <v>8323.07</v>
      </c>
      <c r="D21" s="359"/>
      <c r="E21" s="355"/>
      <c r="F21" s="356">
        <v>22190.23</v>
      </c>
      <c r="G21" s="359"/>
      <c r="H21" s="82"/>
      <c r="J21" s="77"/>
      <c r="K21" s="77"/>
    </row>
    <row r="22" spans="1:11" s="78" customFormat="1" x14ac:dyDescent="0.2">
      <c r="A22" s="43" t="s">
        <v>1104</v>
      </c>
      <c r="B22" s="356"/>
      <c r="C22" s="357">
        <f>-TB!C19</f>
        <v>5000</v>
      </c>
      <c r="D22" s="359"/>
      <c r="E22" s="355"/>
      <c r="F22" s="356"/>
      <c r="G22" s="359"/>
      <c r="H22" s="82"/>
      <c r="J22" s="77"/>
      <c r="K22" s="77"/>
    </row>
    <row r="23" spans="1:11" x14ac:dyDescent="0.2">
      <c r="A23" s="43" t="s">
        <v>1067</v>
      </c>
      <c r="B23" s="356"/>
      <c r="C23" s="357">
        <f>-TB!D23</f>
        <v>0</v>
      </c>
      <c r="D23" s="359"/>
      <c r="E23" s="355"/>
      <c r="F23" s="356">
        <v>0</v>
      </c>
      <c r="G23" s="359"/>
      <c r="H23" s="82"/>
      <c r="J23" s="77"/>
      <c r="K23" s="77"/>
    </row>
    <row r="24" spans="1:11" x14ac:dyDescent="0.2">
      <c r="A24" s="43"/>
      <c r="B24" s="356"/>
      <c r="C24" s="371">
        <f>SUM(C20:C23)</f>
        <v>36679.9</v>
      </c>
      <c r="D24" s="359"/>
      <c r="E24" s="355"/>
      <c r="F24" s="360">
        <f>SUM(F20:F23)</f>
        <v>65223.61</v>
      </c>
      <c r="G24" s="359"/>
      <c r="H24" s="82"/>
      <c r="J24" s="77"/>
      <c r="K24" s="77"/>
    </row>
    <row r="25" spans="1:11" x14ac:dyDescent="0.2">
      <c r="A25" s="43"/>
      <c r="B25" s="356"/>
      <c r="C25" s="361"/>
      <c r="D25" s="359"/>
      <c r="E25" s="355"/>
      <c r="F25" s="362"/>
      <c r="G25" s="359"/>
      <c r="H25" s="82"/>
      <c r="J25" s="77"/>
      <c r="K25" s="77"/>
    </row>
    <row r="26" spans="1:11" x14ac:dyDescent="0.2">
      <c r="A26" s="264"/>
      <c r="B26" s="362"/>
      <c r="C26" s="361"/>
      <c r="D26" s="359"/>
      <c r="E26" s="355"/>
      <c r="F26" s="362"/>
      <c r="G26" s="359"/>
      <c r="H26" s="82"/>
      <c r="J26" s="77"/>
      <c r="K26" s="77"/>
    </row>
    <row r="27" spans="1:11" x14ac:dyDescent="0.2">
      <c r="A27" s="264" t="s">
        <v>167</v>
      </c>
      <c r="B27" s="362"/>
      <c r="C27" s="361"/>
      <c r="D27" s="359">
        <f>+C16-C24</f>
        <v>126444.44</v>
      </c>
      <c r="E27" s="355"/>
      <c r="F27" s="362"/>
      <c r="G27" s="359">
        <f>+F16-F24</f>
        <v>-32148.97</v>
      </c>
      <c r="H27" s="82"/>
      <c r="J27" s="77"/>
      <c r="K27" s="77"/>
    </row>
    <row r="28" spans="1:11" x14ac:dyDescent="0.2">
      <c r="A28" s="43"/>
      <c r="B28" s="362"/>
      <c r="C28" s="361"/>
      <c r="D28" s="359"/>
      <c r="E28" s="355"/>
      <c r="F28" s="362"/>
      <c r="G28" s="359"/>
      <c r="H28" s="82"/>
      <c r="J28" s="77"/>
      <c r="K28" s="77"/>
    </row>
    <row r="29" spans="1:11" x14ac:dyDescent="0.2">
      <c r="A29" s="44" t="s">
        <v>159</v>
      </c>
      <c r="B29" s="362"/>
      <c r="C29" s="361"/>
      <c r="D29" s="363">
        <f>+D27+D6</f>
        <v>925567.44</v>
      </c>
      <c r="E29" s="355"/>
      <c r="F29" s="362"/>
      <c r="G29" s="363">
        <f>+G27+G6</f>
        <v>780068.03</v>
      </c>
      <c r="H29" s="82"/>
      <c r="J29" s="77"/>
      <c r="K29" s="77"/>
    </row>
    <row r="30" spans="1:11" x14ac:dyDescent="0.2">
      <c r="A30" s="43"/>
      <c r="B30" s="362"/>
      <c r="C30" s="361"/>
      <c r="D30" s="359"/>
      <c r="E30" s="355"/>
      <c r="F30" s="362"/>
      <c r="G30" s="359"/>
      <c r="H30" s="82"/>
      <c r="J30" s="77"/>
      <c r="K30" s="77"/>
    </row>
    <row r="31" spans="1:11" x14ac:dyDescent="0.2">
      <c r="A31" s="43"/>
      <c r="B31" s="362"/>
      <c r="C31" s="361"/>
      <c r="D31" s="359"/>
      <c r="E31" s="355"/>
      <c r="F31" s="362"/>
      <c r="G31" s="359"/>
      <c r="H31" s="82"/>
      <c r="J31" s="77"/>
      <c r="K31" s="77"/>
    </row>
    <row r="32" spans="1:11" x14ac:dyDescent="0.2">
      <c r="A32" s="43"/>
      <c r="B32" s="362"/>
      <c r="C32" s="361"/>
      <c r="D32" s="359"/>
      <c r="E32" s="355"/>
      <c r="F32" s="362"/>
      <c r="G32" s="359"/>
      <c r="H32" s="82"/>
      <c r="J32" s="77"/>
      <c r="K32" s="77"/>
    </row>
    <row r="33" spans="1:11" x14ac:dyDescent="0.2">
      <c r="A33" s="43" t="s">
        <v>160</v>
      </c>
      <c r="B33" s="362"/>
      <c r="C33" s="361"/>
      <c r="D33" s="358">
        <f>-TB!D30-TB!D32-TB!D33-TB!D34-TB!D35</f>
        <v>555793.37</v>
      </c>
      <c r="E33" s="364"/>
      <c r="F33" s="362"/>
      <c r="G33" s="358">
        <v>554692.75</v>
      </c>
      <c r="H33" s="83"/>
      <c r="J33" s="77"/>
      <c r="K33" s="77"/>
    </row>
    <row r="34" spans="1:11" x14ac:dyDescent="0.2">
      <c r="A34" s="43" t="s">
        <v>161</v>
      </c>
      <c r="B34" s="362"/>
      <c r="C34" s="361"/>
      <c r="D34" s="358">
        <f>-TB!D28-TB!D29</f>
        <v>350467.10000000021</v>
      </c>
      <c r="E34" s="364"/>
      <c r="F34" s="362"/>
      <c r="G34" s="358">
        <v>220377.12999999995</v>
      </c>
      <c r="H34" s="83"/>
      <c r="J34" s="47"/>
      <c r="K34" s="77"/>
    </row>
    <row r="35" spans="1:11" ht="12.75" customHeight="1" x14ac:dyDescent="0.2">
      <c r="A35" s="43" t="s">
        <v>818</v>
      </c>
      <c r="B35" s="362"/>
      <c r="C35" s="361"/>
      <c r="D35" s="358">
        <f>-TB!D124</f>
        <v>19306.970000000012</v>
      </c>
      <c r="E35" s="355"/>
      <c r="F35" s="362"/>
      <c r="G35" s="358">
        <v>4998.1499999999724</v>
      </c>
      <c r="H35" s="82"/>
      <c r="J35" s="77"/>
      <c r="K35" s="77"/>
    </row>
    <row r="36" spans="1:11" x14ac:dyDescent="0.2">
      <c r="A36" s="43"/>
      <c r="B36" s="362"/>
      <c r="C36" s="361"/>
      <c r="D36" s="359"/>
      <c r="E36" s="355"/>
      <c r="F36" s="362"/>
      <c r="G36" s="359"/>
      <c r="H36" s="82"/>
      <c r="J36" s="77"/>
      <c r="K36" s="77"/>
    </row>
    <row r="37" spans="1:11" x14ac:dyDescent="0.2">
      <c r="A37" s="45" t="s">
        <v>162</v>
      </c>
      <c r="B37" s="362"/>
      <c r="C37" s="361"/>
      <c r="D37" s="363">
        <f>SUM(D33:D36)</f>
        <v>925567.44000000018</v>
      </c>
      <c r="E37" s="355"/>
      <c r="F37" s="362"/>
      <c r="G37" s="363">
        <f>SUM(G33:G36)</f>
        <v>780068.02999999991</v>
      </c>
      <c r="H37" s="82"/>
      <c r="J37" s="77"/>
      <c r="K37" s="77"/>
    </row>
    <row r="38" spans="1:11" x14ac:dyDescent="0.2">
      <c r="A38" s="43"/>
      <c r="B38" s="177"/>
      <c r="C38" s="262"/>
      <c r="D38" s="178"/>
      <c r="E38" s="82"/>
      <c r="F38" s="177"/>
      <c r="G38" s="178"/>
      <c r="H38" s="82"/>
      <c r="J38" s="77"/>
      <c r="K38" s="77"/>
    </row>
    <row r="39" spans="1:11" x14ac:dyDescent="0.2">
      <c r="B39" s="179" t="s">
        <v>986</v>
      </c>
      <c r="C39" s="263"/>
      <c r="D39" s="180">
        <f>TB!C4</f>
        <v>0</v>
      </c>
      <c r="E39" s="82"/>
      <c r="F39" s="179" t="s">
        <v>986</v>
      </c>
      <c r="G39" s="180">
        <v>0</v>
      </c>
      <c r="H39" s="82"/>
      <c r="J39" s="77"/>
      <c r="K39" s="77"/>
    </row>
    <row r="40" spans="1:11" x14ac:dyDescent="0.2">
      <c r="B40" s="181"/>
      <c r="C40" s="181"/>
      <c r="D40" s="181"/>
      <c r="E40" s="4"/>
      <c r="F40" s="181"/>
      <c r="G40" s="181"/>
      <c r="H40" s="4"/>
      <c r="J40" s="77"/>
      <c r="K40" s="77"/>
    </row>
    <row r="41" spans="1:11" x14ac:dyDescent="0.2">
      <c r="B41" s="181"/>
      <c r="C41" s="181"/>
      <c r="D41" s="182">
        <f>ROUND(D29-D37+D39,2)</f>
        <v>0</v>
      </c>
      <c r="E41" s="181"/>
      <c r="F41" s="181"/>
      <c r="G41" s="182">
        <f>ROUND(G29-G37+G39,2)</f>
        <v>0</v>
      </c>
      <c r="H41" s="4"/>
      <c r="J41" s="77"/>
      <c r="K41" s="77"/>
    </row>
    <row r="42" spans="1:11" x14ac:dyDescent="0.2">
      <c r="B42" s="181"/>
      <c r="C42" s="181"/>
      <c r="D42" s="182"/>
      <c r="E42" s="4"/>
      <c r="F42" s="181"/>
      <c r="G42" s="182"/>
      <c r="H42" s="4"/>
      <c r="J42" s="77"/>
      <c r="K42" s="77"/>
    </row>
    <row r="43" spans="1:11" x14ac:dyDescent="0.2">
      <c r="E43" s="1"/>
      <c r="H43" s="1"/>
      <c r="J43" s="77"/>
      <c r="K43" s="77"/>
    </row>
    <row r="44" spans="1:11" x14ac:dyDescent="0.2">
      <c r="E44" s="1"/>
      <c r="H44" s="1"/>
      <c r="J44" s="77"/>
      <c r="K44" s="77"/>
    </row>
    <row r="45" spans="1:11" x14ac:dyDescent="0.2">
      <c r="B45" s="183"/>
      <c r="C45" s="183"/>
      <c r="D45" s="184"/>
      <c r="E45" s="1"/>
      <c r="F45" s="183"/>
      <c r="G45" s="184"/>
      <c r="H45" s="1"/>
      <c r="J45" s="77"/>
      <c r="K45" s="77"/>
    </row>
    <row r="46" spans="1:11" x14ac:dyDescent="0.2">
      <c r="B46" s="183"/>
      <c r="C46" s="183"/>
      <c r="D46" s="184"/>
      <c r="F46" s="183"/>
      <c r="G46" s="184"/>
      <c r="J46" s="77"/>
      <c r="K46" s="77"/>
    </row>
    <row r="47" spans="1:11" s="3" customFormat="1" x14ac:dyDescent="0.2">
      <c r="A47"/>
      <c r="B47" s="183"/>
      <c r="C47" s="183"/>
      <c r="D47" s="183"/>
      <c r="E47"/>
      <c r="F47" s="183"/>
      <c r="G47" s="183"/>
      <c r="H47" s="78"/>
    </row>
    <row r="48" spans="1:11" x14ac:dyDescent="0.2">
      <c r="A48" s="6"/>
      <c r="B48" s="185"/>
      <c r="C48" s="185"/>
      <c r="D48" s="184"/>
      <c r="E48" s="3"/>
      <c r="F48" s="185"/>
      <c r="G48" s="184"/>
      <c r="H48" s="3"/>
    </row>
  </sheetData>
  <mergeCells count="2">
    <mergeCell ref="B2:D2"/>
    <mergeCell ref="F2:G2"/>
  </mergeCells>
  <phoneticPr fontId="156" type="noConversion"/>
  <pageMargins left="0.75" right="0.75" top="1" bottom="1" header="0.5" footer="0.5"/>
  <pageSetup paperSize="9" scale="85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zoomScale="90" zoomScaleNormal="90" zoomScaleSheetLayoutView="70" workbookViewId="0">
      <pane ySplit="3" topLeftCell="A55" activePane="bottomLeft" state="frozen"/>
      <selection pane="bottomLeft" activeCell="C58" sqref="C58"/>
    </sheetView>
  </sheetViews>
  <sheetFormatPr defaultColWidth="9.140625" defaultRowHeight="11.1" customHeight="1" x14ac:dyDescent="0.2"/>
  <cols>
    <col min="1" max="1" width="14.5703125" style="89" bestFit="1" customWidth="1"/>
    <col min="2" max="2" width="39.5703125" style="89" bestFit="1" customWidth="1"/>
    <col min="3" max="4" width="18.5703125" style="112" customWidth="1"/>
    <col min="5" max="5" width="16.28515625" style="89" bestFit="1" customWidth="1"/>
    <col min="6" max="6" width="13" style="112" customWidth="1"/>
    <col min="7" max="7" width="10" style="89" bestFit="1" customWidth="1"/>
    <col min="8" max="8" width="12.42578125" style="89" bestFit="1" customWidth="1"/>
    <col min="9" max="16384" width="9.140625" style="89"/>
  </cols>
  <sheetData>
    <row r="1" spans="1:7" s="87" customFormat="1" ht="18.75" thickBot="1" x14ac:dyDescent="0.25">
      <c r="A1" s="84" t="s">
        <v>991</v>
      </c>
      <c r="B1" s="85"/>
      <c r="C1" s="106"/>
      <c r="D1" s="106"/>
      <c r="E1" s="86"/>
      <c r="F1" s="117"/>
    </row>
    <row r="2" spans="1:7" ht="11.1" customHeight="1" thickBot="1" x14ac:dyDescent="0.25">
      <c r="A2" s="88" t="s">
        <v>785</v>
      </c>
      <c r="B2" s="88" t="s">
        <v>786</v>
      </c>
      <c r="C2" s="107" t="s">
        <v>962</v>
      </c>
      <c r="D2" s="107" t="s">
        <v>923</v>
      </c>
      <c r="E2" s="377" t="s">
        <v>931</v>
      </c>
      <c r="F2" s="378"/>
    </row>
    <row r="3" spans="1:7" ht="11.1" customHeight="1" thickBot="1" x14ac:dyDescent="0.25">
      <c r="A3" s="90"/>
      <c r="B3" s="90"/>
      <c r="C3" s="108">
        <f>SUM(C4:C121)</f>
        <v>4.4053649617126212E-12</v>
      </c>
      <c r="D3" s="108">
        <f>SUM(D4:D121)</f>
        <v>4.4053649617126212E-12</v>
      </c>
      <c r="E3" s="91">
        <f>SUM(E4:E121)</f>
        <v>0</v>
      </c>
      <c r="F3" s="120"/>
    </row>
    <row r="4" spans="1:7" ht="12.75" customHeight="1" x14ac:dyDescent="0.2">
      <c r="A4" s="92">
        <v>9999</v>
      </c>
      <c r="B4" s="93" t="s">
        <v>953</v>
      </c>
      <c r="C4" s="135">
        <v>359.24</v>
      </c>
      <c r="D4" s="135">
        <f t="shared" ref="D4:D13" si="0">+C4+E4</f>
        <v>359.24</v>
      </c>
      <c r="E4" s="103">
        <f t="shared" ref="E4:E28" si="1">SUM(F4:F4)</f>
        <v>0</v>
      </c>
      <c r="F4" s="122"/>
    </row>
    <row r="5" spans="1:7" ht="12.75" customHeight="1" x14ac:dyDescent="0.2">
      <c r="A5" s="92" t="s">
        <v>787</v>
      </c>
      <c r="B5" s="93" t="s">
        <v>154</v>
      </c>
      <c r="C5" s="135">
        <v>14732.4</v>
      </c>
      <c r="D5" s="135">
        <f t="shared" si="0"/>
        <v>14732.4</v>
      </c>
      <c r="E5" s="103">
        <f t="shared" si="1"/>
        <v>0</v>
      </c>
      <c r="F5" s="124"/>
    </row>
    <row r="6" spans="1:7" ht="12.75" customHeight="1" x14ac:dyDescent="0.2">
      <c r="A6" s="92" t="s">
        <v>1064</v>
      </c>
      <c r="B6" s="93" t="s">
        <v>1065</v>
      </c>
      <c r="C6" s="135">
        <v>10745.9</v>
      </c>
      <c r="D6" s="135">
        <f t="shared" si="0"/>
        <v>10745.9</v>
      </c>
      <c r="E6" s="103">
        <f t="shared" si="1"/>
        <v>0</v>
      </c>
      <c r="F6" s="124"/>
    </row>
    <row r="7" spans="1:7" ht="12.75" customHeight="1" x14ac:dyDescent="0.2">
      <c r="A7" s="92" t="s">
        <v>1068</v>
      </c>
      <c r="B7" s="93" t="s">
        <v>1069</v>
      </c>
      <c r="C7" s="135">
        <v>5945</v>
      </c>
      <c r="D7" s="135">
        <f t="shared" si="0"/>
        <v>5945</v>
      </c>
      <c r="E7" s="103">
        <f t="shared" si="1"/>
        <v>0</v>
      </c>
      <c r="F7" s="124"/>
    </row>
    <row r="8" spans="1:7" ht="12.75" customHeight="1" x14ac:dyDescent="0.2">
      <c r="A8" s="92" t="s">
        <v>788</v>
      </c>
      <c r="B8" s="93" t="s">
        <v>781</v>
      </c>
      <c r="C8" s="135"/>
      <c r="D8" s="135">
        <f t="shared" si="0"/>
        <v>0</v>
      </c>
      <c r="E8" s="103">
        <f t="shared" si="1"/>
        <v>0</v>
      </c>
      <c r="F8" s="124"/>
    </row>
    <row r="9" spans="1:7" ht="12.75" customHeight="1" x14ac:dyDescent="0.2">
      <c r="A9" s="92" t="s">
        <v>789</v>
      </c>
      <c r="B9" s="93" t="s">
        <v>790</v>
      </c>
      <c r="C9" s="135"/>
      <c r="D9" s="135">
        <f t="shared" si="0"/>
        <v>0</v>
      </c>
      <c r="E9" s="103">
        <f t="shared" si="1"/>
        <v>0</v>
      </c>
      <c r="F9" s="124"/>
    </row>
    <row r="10" spans="1:7" ht="12.75" customHeight="1" x14ac:dyDescent="0.2">
      <c r="A10" s="92" t="s">
        <v>791</v>
      </c>
      <c r="B10" s="93" t="s">
        <v>792</v>
      </c>
      <c r="C10" s="135">
        <v>478.54</v>
      </c>
      <c r="D10" s="135">
        <f t="shared" si="0"/>
        <v>478.54</v>
      </c>
      <c r="E10" s="103">
        <f t="shared" si="1"/>
        <v>0</v>
      </c>
      <c r="F10" s="124"/>
    </row>
    <row r="11" spans="1:7" ht="12.75" customHeight="1" x14ac:dyDescent="0.2">
      <c r="A11" s="92" t="s">
        <v>793</v>
      </c>
      <c r="B11" s="93" t="s">
        <v>794</v>
      </c>
      <c r="C11" s="135">
        <v>-10278.25</v>
      </c>
      <c r="D11" s="135">
        <f t="shared" si="0"/>
        <v>-10278.25</v>
      </c>
      <c r="E11" s="103">
        <f t="shared" si="1"/>
        <v>0</v>
      </c>
      <c r="F11" s="124"/>
    </row>
    <row r="12" spans="1:7" ht="12.75" customHeight="1" x14ac:dyDescent="0.2">
      <c r="A12" s="92" t="s">
        <v>795</v>
      </c>
      <c r="B12" s="93" t="s">
        <v>796</v>
      </c>
      <c r="C12" s="135"/>
      <c r="D12" s="135">
        <f t="shared" si="0"/>
        <v>0</v>
      </c>
      <c r="E12" s="103">
        <f t="shared" si="1"/>
        <v>0</v>
      </c>
      <c r="F12" s="124"/>
    </row>
    <row r="13" spans="1:7" ht="12.75" customHeight="1" x14ac:dyDescent="0.2">
      <c r="A13" s="92" t="s">
        <v>994</v>
      </c>
      <c r="B13" s="93" t="s">
        <v>995</v>
      </c>
      <c r="C13" s="135">
        <v>6225.92</v>
      </c>
      <c r="D13" s="135">
        <f t="shared" si="0"/>
        <v>6225.92</v>
      </c>
      <c r="E13" s="103">
        <f t="shared" si="1"/>
        <v>0</v>
      </c>
      <c r="F13" s="124"/>
    </row>
    <row r="14" spans="1:7" ht="12.75" customHeight="1" x14ac:dyDescent="0.2">
      <c r="A14" s="92" t="s">
        <v>797</v>
      </c>
      <c r="B14" s="93" t="s">
        <v>798</v>
      </c>
      <c r="C14" s="135">
        <v>7831.55</v>
      </c>
      <c r="D14" s="135">
        <f t="shared" ref="D14:D35" si="2">+C14+E14</f>
        <v>7831.55</v>
      </c>
      <c r="E14" s="103">
        <f t="shared" si="1"/>
        <v>0</v>
      </c>
      <c r="F14" s="124"/>
      <c r="G14" s="273"/>
    </row>
    <row r="15" spans="1:7" ht="12.75" customHeight="1" x14ac:dyDescent="0.2">
      <c r="A15" s="92" t="s">
        <v>799</v>
      </c>
      <c r="B15" s="93" t="s">
        <v>780</v>
      </c>
      <c r="C15" s="135"/>
      <c r="D15" s="135">
        <f t="shared" si="2"/>
        <v>0</v>
      </c>
      <c r="E15" s="103">
        <f t="shared" si="1"/>
        <v>0</v>
      </c>
      <c r="F15" s="124"/>
    </row>
    <row r="16" spans="1:7" ht="12.75" customHeight="1" x14ac:dyDescent="0.2">
      <c r="A16" s="92" t="s">
        <v>992</v>
      </c>
      <c r="B16" s="93" t="s">
        <v>993</v>
      </c>
      <c r="C16" s="135">
        <v>-359.24</v>
      </c>
      <c r="D16" s="135">
        <f t="shared" si="2"/>
        <v>-359.24</v>
      </c>
      <c r="E16" s="103">
        <f t="shared" si="1"/>
        <v>0</v>
      </c>
      <c r="F16" s="124"/>
    </row>
    <row r="17" spans="1:6" ht="12.75" customHeight="1" x14ac:dyDescent="0.2">
      <c r="A17" s="92" t="s">
        <v>816</v>
      </c>
      <c r="B17" s="93" t="s">
        <v>817</v>
      </c>
      <c r="C17" s="135">
        <v>-7428.02</v>
      </c>
      <c r="D17" s="135">
        <f t="shared" si="2"/>
        <v>-7428.02</v>
      </c>
      <c r="E17" s="103">
        <f t="shared" si="1"/>
        <v>0</v>
      </c>
      <c r="F17" s="124"/>
    </row>
    <row r="18" spans="1:6" ht="12.75" customHeight="1" x14ac:dyDescent="0.2">
      <c r="A18" s="92" t="s">
        <v>783</v>
      </c>
      <c r="B18" s="93" t="s">
        <v>170</v>
      </c>
      <c r="C18" s="135">
        <v>7672.67</v>
      </c>
      <c r="D18" s="135">
        <f t="shared" si="2"/>
        <v>7672.67</v>
      </c>
      <c r="E18" s="103">
        <f t="shared" si="1"/>
        <v>0</v>
      </c>
      <c r="F18" s="124"/>
    </row>
    <row r="19" spans="1:6" ht="12.75" customHeight="1" x14ac:dyDescent="0.2">
      <c r="A19" s="92" t="s">
        <v>694</v>
      </c>
      <c r="B19" s="93" t="s">
        <v>800</v>
      </c>
      <c r="C19" s="135">
        <v>-5000</v>
      </c>
      <c r="D19" s="135">
        <f t="shared" si="2"/>
        <v>-5000</v>
      </c>
      <c r="E19" s="103">
        <f t="shared" si="1"/>
        <v>0</v>
      </c>
      <c r="F19" s="124"/>
    </row>
    <row r="20" spans="1:6" ht="12.75" customHeight="1" x14ac:dyDescent="0.2">
      <c r="A20" s="92" t="s">
        <v>801</v>
      </c>
      <c r="B20" s="93" t="s">
        <v>802</v>
      </c>
      <c r="C20" s="135"/>
      <c r="D20" s="135">
        <f t="shared" si="2"/>
        <v>0</v>
      </c>
      <c r="E20" s="103">
        <f t="shared" si="1"/>
        <v>0</v>
      </c>
      <c r="F20" s="124"/>
    </row>
    <row r="21" spans="1:6" ht="12.75" customHeight="1" x14ac:dyDescent="0.2">
      <c r="A21" s="92" t="s">
        <v>926</v>
      </c>
      <c r="B21" s="93" t="s">
        <v>927</v>
      </c>
      <c r="C21" s="135"/>
      <c r="D21" s="135">
        <f t="shared" si="2"/>
        <v>0</v>
      </c>
      <c r="E21" s="103">
        <f t="shared" si="1"/>
        <v>0</v>
      </c>
      <c r="F21" s="124"/>
    </row>
    <row r="22" spans="1:6" ht="12.75" customHeight="1" x14ac:dyDescent="0.2">
      <c r="A22" s="92" t="s">
        <v>814</v>
      </c>
      <c r="B22" s="93" t="s">
        <v>815</v>
      </c>
      <c r="C22" s="135"/>
      <c r="D22" s="135">
        <f t="shared" si="2"/>
        <v>0</v>
      </c>
      <c r="E22" s="103">
        <f t="shared" si="1"/>
        <v>0</v>
      </c>
      <c r="F22" s="124"/>
    </row>
    <row r="23" spans="1:6" ht="12.75" customHeight="1" x14ac:dyDescent="0.2">
      <c r="A23" s="92" t="s">
        <v>664</v>
      </c>
      <c r="B23" s="93" t="s">
        <v>987</v>
      </c>
      <c r="C23" s="135">
        <v>4052.19</v>
      </c>
      <c r="D23" s="135">
        <f t="shared" si="2"/>
        <v>4052.19</v>
      </c>
      <c r="E23" s="103">
        <f t="shared" si="1"/>
        <v>0</v>
      </c>
      <c r="F23" s="124"/>
    </row>
    <row r="24" spans="1:6" ht="12.75" customHeight="1" x14ac:dyDescent="0.2">
      <c r="A24" s="92" t="s">
        <v>989</v>
      </c>
      <c r="B24" s="93" t="s">
        <v>988</v>
      </c>
      <c r="C24" s="135"/>
      <c r="D24" s="135">
        <f t="shared" si="2"/>
        <v>0</v>
      </c>
      <c r="E24" s="103">
        <f t="shared" si="1"/>
        <v>0</v>
      </c>
      <c r="F24" s="124"/>
    </row>
    <row r="25" spans="1:6" ht="12.75" customHeight="1" x14ac:dyDescent="0.2">
      <c r="A25" s="92" t="s">
        <v>803</v>
      </c>
      <c r="B25" s="93" t="s">
        <v>804</v>
      </c>
      <c r="C25" s="135"/>
      <c r="D25" s="135">
        <f t="shared" si="2"/>
        <v>0</v>
      </c>
      <c r="E25" s="103">
        <f t="shared" si="1"/>
        <v>0</v>
      </c>
      <c r="F25" s="124"/>
    </row>
    <row r="26" spans="1:6" ht="12.75" customHeight="1" x14ac:dyDescent="0.2">
      <c r="A26" s="92" t="s">
        <v>805</v>
      </c>
      <c r="B26" s="93" t="s">
        <v>806</v>
      </c>
      <c r="C26" s="135"/>
      <c r="D26" s="135">
        <f t="shared" si="2"/>
        <v>0</v>
      </c>
      <c r="E26" s="103">
        <f t="shared" si="1"/>
        <v>0</v>
      </c>
      <c r="F26" s="124"/>
    </row>
    <row r="27" spans="1:6" ht="12.75" customHeight="1" x14ac:dyDescent="0.2">
      <c r="A27" s="92" t="s">
        <v>697</v>
      </c>
      <c r="B27" s="93" t="s">
        <v>807</v>
      </c>
      <c r="C27" s="135"/>
      <c r="D27" s="135">
        <f t="shared" si="2"/>
        <v>0</v>
      </c>
      <c r="E27" s="103">
        <f t="shared" si="1"/>
        <v>0</v>
      </c>
      <c r="F27" s="124"/>
    </row>
    <row r="28" spans="1:6" ht="12.75" customHeight="1" x14ac:dyDescent="0.2">
      <c r="A28" s="92" t="s">
        <v>808</v>
      </c>
      <c r="B28" s="93" t="s">
        <v>809</v>
      </c>
      <c r="C28" s="135"/>
      <c r="D28" s="135">
        <f t="shared" si="2"/>
        <v>0</v>
      </c>
      <c r="E28" s="103">
        <f t="shared" si="1"/>
        <v>0</v>
      </c>
      <c r="F28" s="124"/>
    </row>
    <row r="29" spans="1:6" ht="12.75" customHeight="1" x14ac:dyDescent="0.2">
      <c r="A29" s="92" t="s">
        <v>934</v>
      </c>
      <c r="B29" s="93" t="s">
        <v>952</v>
      </c>
      <c r="C29" s="135">
        <v>-4640.59</v>
      </c>
      <c r="D29" s="135">
        <f t="shared" si="2"/>
        <v>-4640.59</v>
      </c>
      <c r="E29" s="103">
        <f t="shared" ref="E29:E35" si="3">SUM(F29:F29)</f>
        <v>0</v>
      </c>
      <c r="F29" s="124"/>
    </row>
    <row r="30" spans="1:6" ht="12.75" customHeight="1" x14ac:dyDescent="0.2">
      <c r="A30" s="95" t="s">
        <v>810</v>
      </c>
      <c r="B30" s="96" t="s">
        <v>811</v>
      </c>
      <c r="C30" s="135"/>
      <c r="D30" s="135">
        <f t="shared" si="2"/>
        <v>0</v>
      </c>
      <c r="E30" s="103">
        <f t="shared" si="3"/>
        <v>0</v>
      </c>
      <c r="F30" s="124"/>
    </row>
    <row r="31" spans="1:6" ht="12.75" customHeight="1" x14ac:dyDescent="0.2">
      <c r="A31" s="95" t="s">
        <v>1037</v>
      </c>
      <c r="B31" s="96" t="s">
        <v>1049</v>
      </c>
      <c r="C31" s="135">
        <v>-4429.74</v>
      </c>
      <c r="D31" s="135">
        <f t="shared" si="2"/>
        <v>-4429.74</v>
      </c>
      <c r="E31" s="103">
        <f t="shared" si="3"/>
        <v>0</v>
      </c>
      <c r="F31" s="124"/>
    </row>
    <row r="32" spans="1:6" ht="12.75" customHeight="1" x14ac:dyDescent="0.2">
      <c r="A32" s="95" t="s">
        <v>1039</v>
      </c>
      <c r="B32" s="96" t="s">
        <v>1050</v>
      </c>
      <c r="C32" s="135">
        <v>-11444.65</v>
      </c>
      <c r="D32" s="135">
        <f t="shared" si="2"/>
        <v>-11444.65</v>
      </c>
      <c r="E32" s="103">
        <f t="shared" si="3"/>
        <v>0</v>
      </c>
      <c r="F32" s="124"/>
    </row>
    <row r="33" spans="1:6" ht="12.75" customHeight="1" x14ac:dyDescent="0.2">
      <c r="A33" s="95" t="s">
        <v>1038</v>
      </c>
      <c r="B33" s="96" t="s">
        <v>1051</v>
      </c>
      <c r="C33" s="135">
        <v>989.06</v>
      </c>
      <c r="D33" s="135">
        <f t="shared" si="2"/>
        <v>989.06</v>
      </c>
      <c r="E33" s="103">
        <f t="shared" si="3"/>
        <v>0</v>
      </c>
      <c r="F33" s="124"/>
    </row>
    <row r="34" spans="1:6" ht="12.75" customHeight="1" x14ac:dyDescent="0.2">
      <c r="A34" s="95" t="s">
        <v>1048</v>
      </c>
      <c r="B34" s="96" t="s">
        <v>1052</v>
      </c>
      <c r="C34" s="135">
        <v>1809.6</v>
      </c>
      <c r="D34" s="135">
        <f t="shared" si="2"/>
        <v>1809.6</v>
      </c>
      <c r="E34" s="103">
        <f t="shared" si="3"/>
        <v>0</v>
      </c>
      <c r="F34" s="124"/>
    </row>
    <row r="35" spans="1:6" ht="12.75" customHeight="1" thickBot="1" x14ac:dyDescent="0.25">
      <c r="A35" s="97" t="s">
        <v>812</v>
      </c>
      <c r="B35" s="98" t="s">
        <v>813</v>
      </c>
      <c r="C35" s="78"/>
      <c r="D35" s="114">
        <f t="shared" si="2"/>
        <v>0</v>
      </c>
      <c r="E35" s="103">
        <f t="shared" si="3"/>
        <v>0</v>
      </c>
      <c r="F35" s="128"/>
    </row>
    <row r="36" spans="1:6" ht="12.75" customHeight="1" x14ac:dyDescent="0.2">
      <c r="A36" s="99"/>
      <c r="B36" s="100"/>
      <c r="C36" s="109"/>
      <c r="D36" s="109"/>
      <c r="E36" s="104"/>
      <c r="F36" s="129"/>
    </row>
    <row r="37" spans="1:6" ht="12.75" customHeight="1" thickBot="1" x14ac:dyDescent="0.25">
      <c r="A37" s="97"/>
      <c r="B37" s="98"/>
      <c r="C37" s="110"/>
      <c r="D37" s="110"/>
      <c r="E37" s="105"/>
      <c r="F37" s="130"/>
    </row>
    <row r="38" spans="1:6" ht="12.75" customHeight="1" x14ac:dyDescent="0.2">
      <c r="A38" s="89" t="s">
        <v>822</v>
      </c>
      <c r="B38" s="89" t="s">
        <v>823</v>
      </c>
      <c r="C38" s="135"/>
      <c r="D38" s="113">
        <f t="shared" ref="D38:D71" si="4">+C38+E38</f>
        <v>0</v>
      </c>
      <c r="E38" s="103">
        <f t="shared" ref="E38:E104" si="5">SUM(F38:F38)</f>
        <v>0</v>
      </c>
      <c r="F38" s="124"/>
    </row>
    <row r="39" spans="1:6" ht="12.75" customHeight="1" x14ac:dyDescent="0.2">
      <c r="A39" s="89" t="s">
        <v>824</v>
      </c>
      <c r="B39" s="89" t="s">
        <v>954</v>
      </c>
      <c r="C39" s="135">
        <v>-7685.57</v>
      </c>
      <c r="D39" s="115">
        <f t="shared" si="4"/>
        <v>-7685.57</v>
      </c>
      <c r="E39" s="103">
        <f t="shared" si="5"/>
        <v>0</v>
      </c>
      <c r="F39" s="124"/>
    </row>
    <row r="40" spans="1:6" ht="12.75" customHeight="1" x14ac:dyDescent="0.2">
      <c r="A40" s="89" t="s">
        <v>825</v>
      </c>
      <c r="B40" s="89" t="s">
        <v>826</v>
      </c>
      <c r="C40" s="135"/>
      <c r="D40" s="115">
        <f t="shared" si="4"/>
        <v>0</v>
      </c>
      <c r="E40" s="103">
        <f t="shared" si="5"/>
        <v>0</v>
      </c>
      <c r="F40" s="124"/>
    </row>
    <row r="41" spans="1:6" ht="12.75" customHeight="1" x14ac:dyDescent="0.2">
      <c r="A41" s="89" t="s">
        <v>827</v>
      </c>
      <c r="B41" s="89" t="s">
        <v>955</v>
      </c>
      <c r="C41" s="135">
        <v>-138.16</v>
      </c>
      <c r="D41" s="115">
        <f t="shared" si="4"/>
        <v>-138.16</v>
      </c>
      <c r="E41" s="103">
        <f t="shared" si="5"/>
        <v>0</v>
      </c>
      <c r="F41" s="124"/>
    </row>
    <row r="42" spans="1:6" ht="12.75" customHeight="1" x14ac:dyDescent="0.2">
      <c r="A42" s="89" t="s">
        <v>828</v>
      </c>
      <c r="B42" s="89" t="s">
        <v>782</v>
      </c>
      <c r="C42" s="135"/>
      <c r="D42" s="115">
        <f t="shared" si="4"/>
        <v>0</v>
      </c>
      <c r="E42" s="103">
        <f t="shared" si="5"/>
        <v>0</v>
      </c>
      <c r="F42" s="124"/>
    </row>
    <row r="43" spans="1:6" ht="12.75" customHeight="1" x14ac:dyDescent="0.2">
      <c r="A43" s="92" t="s">
        <v>829</v>
      </c>
      <c r="B43" s="92" t="s">
        <v>830</v>
      </c>
      <c r="C43" s="135"/>
      <c r="D43" s="115">
        <f t="shared" si="4"/>
        <v>0</v>
      </c>
      <c r="E43" s="103">
        <f t="shared" si="5"/>
        <v>0</v>
      </c>
      <c r="F43" s="124"/>
    </row>
    <row r="44" spans="1:6" ht="12.75" customHeight="1" x14ac:dyDescent="0.2">
      <c r="A44" s="92" t="s">
        <v>831</v>
      </c>
      <c r="B44" s="93" t="s">
        <v>832</v>
      </c>
      <c r="C44" s="135">
        <v>-1796.18</v>
      </c>
      <c r="D44" s="136">
        <f t="shared" si="4"/>
        <v>-1796.18</v>
      </c>
      <c r="E44" s="103">
        <f t="shared" si="5"/>
        <v>0</v>
      </c>
      <c r="F44" s="124"/>
    </row>
    <row r="45" spans="1:6" ht="12.75" customHeight="1" x14ac:dyDescent="0.2">
      <c r="A45" s="92" t="s">
        <v>833</v>
      </c>
      <c r="B45" s="93" t="s">
        <v>834</v>
      </c>
      <c r="C45" s="135">
        <v>-31.63</v>
      </c>
      <c r="D45" s="115">
        <f t="shared" si="4"/>
        <v>-31.63</v>
      </c>
      <c r="E45" s="103">
        <f t="shared" si="5"/>
        <v>0</v>
      </c>
      <c r="F45" s="124"/>
    </row>
    <row r="46" spans="1:6" ht="12.75" customHeight="1" x14ac:dyDescent="0.2">
      <c r="A46" s="92" t="s">
        <v>835</v>
      </c>
      <c r="B46" s="93" t="s">
        <v>836</v>
      </c>
      <c r="C46" s="135">
        <v>-480</v>
      </c>
      <c r="D46" s="115">
        <f t="shared" si="4"/>
        <v>-480</v>
      </c>
      <c r="E46" s="103">
        <f t="shared" si="5"/>
        <v>0</v>
      </c>
      <c r="F46" s="124"/>
    </row>
    <row r="47" spans="1:6" ht="12.75" customHeight="1" x14ac:dyDescent="0.2">
      <c r="A47" s="92" t="s">
        <v>837</v>
      </c>
      <c r="B47" s="93" t="s">
        <v>838</v>
      </c>
      <c r="C47" s="135"/>
      <c r="D47" s="115">
        <f t="shared" si="4"/>
        <v>0</v>
      </c>
      <c r="E47" s="103">
        <f t="shared" si="5"/>
        <v>0</v>
      </c>
      <c r="F47" s="124"/>
    </row>
    <row r="48" spans="1:6" ht="12.75" customHeight="1" x14ac:dyDescent="0.2">
      <c r="A48" s="92" t="s">
        <v>839</v>
      </c>
      <c r="B48" s="93" t="s">
        <v>5</v>
      </c>
      <c r="C48" s="135">
        <v>-830.9</v>
      </c>
      <c r="D48" s="115">
        <f t="shared" si="4"/>
        <v>-830.9</v>
      </c>
      <c r="E48" s="103">
        <f t="shared" si="5"/>
        <v>0</v>
      </c>
      <c r="F48" s="124"/>
    </row>
    <row r="49" spans="1:6" ht="12.75" customHeight="1" x14ac:dyDescent="0.2">
      <c r="A49" s="92" t="s">
        <v>1062</v>
      </c>
      <c r="B49" s="93" t="s">
        <v>5</v>
      </c>
      <c r="C49" s="135"/>
      <c r="D49" s="115">
        <f t="shared" si="4"/>
        <v>0</v>
      </c>
      <c r="E49" s="103">
        <f t="shared" si="5"/>
        <v>0</v>
      </c>
      <c r="F49" s="124"/>
    </row>
    <row r="50" spans="1:6" ht="12.75" customHeight="1" x14ac:dyDescent="0.2">
      <c r="A50" s="92" t="s">
        <v>840</v>
      </c>
      <c r="B50" s="93" t="s">
        <v>6</v>
      </c>
      <c r="C50" s="135"/>
      <c r="D50" s="115">
        <f t="shared" si="4"/>
        <v>0</v>
      </c>
      <c r="E50" s="103">
        <f t="shared" si="5"/>
        <v>0</v>
      </c>
      <c r="F50" s="124"/>
    </row>
    <row r="51" spans="1:6" ht="12.75" customHeight="1" x14ac:dyDescent="0.2">
      <c r="A51" s="92" t="s">
        <v>841</v>
      </c>
      <c r="B51" s="93" t="s">
        <v>92</v>
      </c>
      <c r="C51" s="135"/>
      <c r="D51" s="115">
        <f t="shared" si="4"/>
        <v>0</v>
      </c>
      <c r="E51" s="103">
        <f t="shared" si="5"/>
        <v>0</v>
      </c>
      <c r="F51" s="124"/>
    </row>
    <row r="52" spans="1:6" ht="12.75" customHeight="1" x14ac:dyDescent="0.2">
      <c r="A52" s="92" t="s">
        <v>842</v>
      </c>
      <c r="B52" s="93" t="s">
        <v>843</v>
      </c>
      <c r="C52" s="135">
        <v>-39940</v>
      </c>
      <c r="D52" s="115">
        <f t="shared" si="4"/>
        <v>-39940</v>
      </c>
      <c r="E52" s="103">
        <f t="shared" si="5"/>
        <v>0</v>
      </c>
      <c r="F52" s="124"/>
    </row>
    <row r="53" spans="1:6" ht="12.75" customHeight="1" x14ac:dyDescent="0.2">
      <c r="A53" s="92" t="s">
        <v>1063</v>
      </c>
      <c r="B53" s="93" t="s">
        <v>843</v>
      </c>
      <c r="C53" s="135"/>
      <c r="D53" s="115">
        <f t="shared" si="4"/>
        <v>0</v>
      </c>
      <c r="E53" s="103">
        <f t="shared" si="5"/>
        <v>0</v>
      </c>
      <c r="F53" s="124"/>
    </row>
    <row r="54" spans="1:6" ht="12.75" customHeight="1" x14ac:dyDescent="0.2">
      <c r="A54" s="92" t="s">
        <v>949</v>
      </c>
      <c r="B54" s="93" t="s">
        <v>1087</v>
      </c>
      <c r="C54" s="135">
        <v>5000</v>
      </c>
      <c r="D54" s="115">
        <f t="shared" si="4"/>
        <v>5000</v>
      </c>
      <c r="E54" s="103">
        <f t="shared" si="5"/>
        <v>0</v>
      </c>
      <c r="F54" s="124"/>
    </row>
    <row r="55" spans="1:6" ht="12.75" customHeight="1" x14ac:dyDescent="0.2">
      <c r="A55" s="92" t="s">
        <v>844</v>
      </c>
      <c r="B55" s="93" t="s">
        <v>845</v>
      </c>
      <c r="C55" s="135"/>
      <c r="D55" s="115">
        <f t="shared" si="4"/>
        <v>0</v>
      </c>
      <c r="E55" s="103">
        <f t="shared" si="5"/>
        <v>0</v>
      </c>
      <c r="F55" s="124"/>
    </row>
    <row r="56" spans="1:6" ht="12.75" customHeight="1" x14ac:dyDescent="0.2">
      <c r="A56" s="92" t="s">
        <v>846</v>
      </c>
      <c r="B56" s="93" t="s">
        <v>847</v>
      </c>
      <c r="C56" s="135">
        <v>-210</v>
      </c>
      <c r="D56" s="115">
        <f t="shared" si="4"/>
        <v>-210</v>
      </c>
      <c r="E56" s="103">
        <f t="shared" si="5"/>
        <v>0</v>
      </c>
      <c r="F56" s="124"/>
    </row>
    <row r="57" spans="1:6" ht="12.75" customHeight="1" x14ac:dyDescent="0.2">
      <c r="A57" s="92" t="s">
        <v>848</v>
      </c>
      <c r="B57" s="93" t="s">
        <v>849</v>
      </c>
      <c r="C57" s="135"/>
      <c r="D57" s="115">
        <f t="shared" si="4"/>
        <v>0</v>
      </c>
      <c r="E57" s="103">
        <f t="shared" si="5"/>
        <v>0</v>
      </c>
      <c r="F57" s="124"/>
    </row>
    <row r="58" spans="1:6" ht="12.75" customHeight="1" x14ac:dyDescent="0.2">
      <c r="A58" s="94" t="s">
        <v>963</v>
      </c>
      <c r="B58" s="94" t="s">
        <v>974</v>
      </c>
      <c r="C58" s="135"/>
      <c r="D58" s="115">
        <f t="shared" si="4"/>
        <v>0</v>
      </c>
      <c r="E58" s="103">
        <f t="shared" si="5"/>
        <v>0</v>
      </c>
      <c r="F58" s="124"/>
    </row>
    <row r="59" spans="1:6" ht="12.75" customHeight="1" x14ac:dyDescent="0.2">
      <c r="A59" s="94" t="s">
        <v>964</v>
      </c>
      <c r="B59" s="94" t="s">
        <v>975</v>
      </c>
      <c r="C59" s="135"/>
      <c r="D59" s="115">
        <f t="shared" si="4"/>
        <v>0</v>
      </c>
      <c r="E59" s="103">
        <f t="shared" si="5"/>
        <v>0</v>
      </c>
      <c r="F59" s="124"/>
    </row>
    <row r="60" spans="1:6" ht="12.75" customHeight="1" x14ac:dyDescent="0.2">
      <c r="A60" s="94" t="s">
        <v>965</v>
      </c>
      <c r="B60" s="94" t="s">
        <v>976</v>
      </c>
      <c r="C60" s="135"/>
      <c r="D60" s="115">
        <f t="shared" si="4"/>
        <v>0</v>
      </c>
      <c r="E60" s="103">
        <f t="shared" si="5"/>
        <v>0</v>
      </c>
      <c r="F60" s="124"/>
    </row>
    <row r="61" spans="1:6" ht="12.75" customHeight="1" x14ac:dyDescent="0.2">
      <c r="A61" s="94" t="s">
        <v>996</v>
      </c>
      <c r="B61" s="94" t="s">
        <v>1080</v>
      </c>
      <c r="C61" s="135"/>
      <c r="D61" s="115">
        <f t="shared" si="4"/>
        <v>0</v>
      </c>
      <c r="E61" s="103">
        <f t="shared" si="5"/>
        <v>0</v>
      </c>
      <c r="F61" s="124"/>
    </row>
    <row r="62" spans="1:6" ht="12.75" customHeight="1" x14ac:dyDescent="0.2">
      <c r="A62" s="92" t="s">
        <v>850</v>
      </c>
      <c r="B62" s="93" t="s">
        <v>956</v>
      </c>
      <c r="C62" s="135">
        <v>5940</v>
      </c>
      <c r="D62" s="137">
        <f t="shared" si="4"/>
        <v>5940</v>
      </c>
      <c r="E62" s="103">
        <f t="shared" si="5"/>
        <v>0</v>
      </c>
      <c r="F62" s="124"/>
    </row>
    <row r="63" spans="1:6" ht="12.75" customHeight="1" x14ac:dyDescent="0.2">
      <c r="A63" s="92" t="s">
        <v>851</v>
      </c>
      <c r="B63" s="93" t="s">
        <v>852</v>
      </c>
      <c r="C63" s="135"/>
      <c r="D63" s="137">
        <f t="shared" si="4"/>
        <v>0</v>
      </c>
      <c r="E63" s="103">
        <f t="shared" si="5"/>
        <v>0</v>
      </c>
      <c r="F63" s="124"/>
    </row>
    <row r="64" spans="1:6" ht="12.75" customHeight="1" x14ac:dyDescent="0.2">
      <c r="A64" s="92" t="s">
        <v>853</v>
      </c>
      <c r="B64" s="93" t="s">
        <v>854</v>
      </c>
      <c r="C64" s="135"/>
      <c r="D64" s="137">
        <f t="shared" si="4"/>
        <v>0</v>
      </c>
      <c r="E64" s="103">
        <f t="shared" si="5"/>
        <v>0</v>
      </c>
      <c r="F64" s="124"/>
    </row>
    <row r="65" spans="1:8" ht="12.75" customHeight="1" x14ac:dyDescent="0.2">
      <c r="A65" s="92" t="s">
        <v>855</v>
      </c>
      <c r="B65" s="93" t="s">
        <v>856</v>
      </c>
      <c r="C65" s="135"/>
      <c r="D65" s="137">
        <f t="shared" si="4"/>
        <v>0</v>
      </c>
      <c r="E65" s="103">
        <f t="shared" si="5"/>
        <v>0</v>
      </c>
      <c r="F65" s="124"/>
    </row>
    <row r="66" spans="1:8" ht="12.75" customHeight="1" x14ac:dyDescent="0.2">
      <c r="A66" s="92" t="s">
        <v>857</v>
      </c>
      <c r="B66" s="93" t="s">
        <v>858</v>
      </c>
      <c r="C66" s="135">
        <v>5625.25</v>
      </c>
      <c r="D66" s="137">
        <f t="shared" si="4"/>
        <v>5625.25</v>
      </c>
      <c r="E66" s="103">
        <f t="shared" si="5"/>
        <v>0</v>
      </c>
      <c r="F66" s="124"/>
      <c r="G66" s="135"/>
      <c r="H66" s="273"/>
    </row>
    <row r="67" spans="1:8" ht="12.75" customHeight="1" x14ac:dyDescent="0.2">
      <c r="A67" s="92" t="s">
        <v>702</v>
      </c>
      <c r="B67" s="93" t="s">
        <v>957</v>
      </c>
      <c r="C67" s="135">
        <v>802.51</v>
      </c>
      <c r="D67" s="137">
        <f t="shared" si="4"/>
        <v>802.51</v>
      </c>
      <c r="E67" s="103">
        <f t="shared" si="5"/>
        <v>0</v>
      </c>
      <c r="F67" s="124"/>
    </row>
    <row r="68" spans="1:8" ht="12.75" customHeight="1" x14ac:dyDescent="0.2">
      <c r="A68" s="92" t="s">
        <v>859</v>
      </c>
      <c r="B68" s="93" t="s">
        <v>860</v>
      </c>
      <c r="C68" s="135">
        <v>77.75</v>
      </c>
      <c r="D68" s="137">
        <f t="shared" si="4"/>
        <v>77.75</v>
      </c>
      <c r="E68" s="103">
        <f t="shared" si="5"/>
        <v>0</v>
      </c>
      <c r="F68" s="124"/>
    </row>
    <row r="69" spans="1:8" ht="12.75" customHeight="1" x14ac:dyDescent="0.2">
      <c r="A69" s="92" t="s">
        <v>861</v>
      </c>
      <c r="B69" s="93" t="s">
        <v>862</v>
      </c>
      <c r="C69" s="135">
        <v>4913.75</v>
      </c>
      <c r="D69" s="137">
        <f t="shared" si="4"/>
        <v>4913.75</v>
      </c>
      <c r="E69" s="103">
        <f t="shared" si="5"/>
        <v>0</v>
      </c>
      <c r="F69" s="124"/>
    </row>
    <row r="70" spans="1:8" ht="12.75" customHeight="1" x14ac:dyDescent="0.2">
      <c r="A70" s="92" t="s">
        <v>863</v>
      </c>
      <c r="B70" s="93" t="s">
        <v>864</v>
      </c>
      <c r="C70" s="135"/>
      <c r="D70" s="137">
        <f t="shared" si="4"/>
        <v>0</v>
      </c>
      <c r="E70" s="103">
        <f t="shared" si="5"/>
        <v>0</v>
      </c>
      <c r="F70" s="124"/>
    </row>
    <row r="71" spans="1:8" ht="12.75" customHeight="1" x14ac:dyDescent="0.2">
      <c r="A71" s="92" t="s">
        <v>865</v>
      </c>
      <c r="B71" s="93" t="s">
        <v>866</v>
      </c>
      <c r="C71" s="135"/>
      <c r="D71" s="137">
        <f t="shared" si="4"/>
        <v>0</v>
      </c>
      <c r="E71" s="103">
        <f t="shared" si="5"/>
        <v>0</v>
      </c>
      <c r="F71" s="124"/>
    </row>
    <row r="72" spans="1:8" ht="12.75" customHeight="1" x14ac:dyDescent="0.2">
      <c r="A72" s="92" t="s">
        <v>867</v>
      </c>
      <c r="B72" s="93" t="s">
        <v>868</v>
      </c>
      <c r="C72" s="135"/>
      <c r="D72" s="137">
        <f t="shared" ref="D72:D104" si="6">+C72+E72</f>
        <v>0</v>
      </c>
      <c r="E72" s="103">
        <f t="shared" si="5"/>
        <v>0</v>
      </c>
      <c r="F72" s="124"/>
    </row>
    <row r="73" spans="1:8" ht="12.75" customHeight="1" x14ac:dyDescent="0.2">
      <c r="A73" s="92" t="s">
        <v>869</v>
      </c>
      <c r="B73" s="93" t="s">
        <v>870</v>
      </c>
      <c r="C73" s="135"/>
      <c r="D73" s="137">
        <f t="shared" si="6"/>
        <v>0</v>
      </c>
      <c r="E73" s="103">
        <f t="shared" si="5"/>
        <v>0</v>
      </c>
      <c r="F73" s="124"/>
    </row>
    <row r="74" spans="1:8" ht="12.75" customHeight="1" x14ac:dyDescent="0.2">
      <c r="A74" s="92" t="s">
        <v>871</v>
      </c>
      <c r="B74" s="93" t="s">
        <v>870</v>
      </c>
      <c r="C74" s="135"/>
      <c r="D74" s="137">
        <f t="shared" si="6"/>
        <v>0</v>
      </c>
      <c r="E74" s="103">
        <f t="shared" si="5"/>
        <v>0</v>
      </c>
      <c r="F74" s="124"/>
    </row>
    <row r="75" spans="1:8" ht="12.75" customHeight="1" x14ac:dyDescent="0.2">
      <c r="A75" s="92" t="s">
        <v>872</v>
      </c>
      <c r="B75" s="93" t="s">
        <v>873</v>
      </c>
      <c r="C75" s="135"/>
      <c r="D75" s="137">
        <f t="shared" si="6"/>
        <v>0</v>
      </c>
      <c r="E75" s="103">
        <f t="shared" si="5"/>
        <v>0</v>
      </c>
      <c r="F75" s="124"/>
    </row>
    <row r="76" spans="1:8" ht="12.75" customHeight="1" x14ac:dyDescent="0.2">
      <c r="A76" s="92" t="s">
        <v>874</v>
      </c>
      <c r="B76" s="93" t="s">
        <v>875</v>
      </c>
      <c r="C76" s="135"/>
      <c r="D76" s="137">
        <f t="shared" si="6"/>
        <v>0</v>
      </c>
      <c r="E76" s="103">
        <f t="shared" si="5"/>
        <v>0</v>
      </c>
      <c r="F76" s="124"/>
    </row>
    <row r="77" spans="1:8" ht="12.75" customHeight="1" x14ac:dyDescent="0.2">
      <c r="A77" s="92" t="s">
        <v>924</v>
      </c>
      <c r="B77" s="93" t="s">
        <v>925</v>
      </c>
      <c r="C77" s="135">
        <v>1764.91</v>
      </c>
      <c r="D77" s="137">
        <f t="shared" si="6"/>
        <v>1764.91</v>
      </c>
      <c r="E77" s="103">
        <f t="shared" si="5"/>
        <v>0</v>
      </c>
      <c r="F77" s="124"/>
    </row>
    <row r="78" spans="1:8" ht="12.75" customHeight="1" x14ac:dyDescent="0.2">
      <c r="A78" s="92" t="s">
        <v>876</v>
      </c>
      <c r="B78" s="93" t="s">
        <v>877</v>
      </c>
      <c r="C78" s="135"/>
      <c r="D78" s="137">
        <f t="shared" si="6"/>
        <v>0</v>
      </c>
      <c r="E78" s="103">
        <f t="shared" si="5"/>
        <v>0</v>
      </c>
      <c r="F78" s="124"/>
    </row>
    <row r="79" spans="1:8" ht="12.75" customHeight="1" x14ac:dyDescent="0.2">
      <c r="A79" s="92" t="s">
        <v>878</v>
      </c>
      <c r="B79" s="93" t="s">
        <v>5</v>
      </c>
      <c r="C79" s="135">
        <v>1084.1500000000001</v>
      </c>
      <c r="D79" s="137">
        <f t="shared" si="6"/>
        <v>1084.1500000000001</v>
      </c>
      <c r="E79" s="103">
        <f t="shared" si="5"/>
        <v>0</v>
      </c>
      <c r="F79" s="124"/>
    </row>
    <row r="80" spans="1:8" ht="12.75" customHeight="1" x14ac:dyDescent="0.2">
      <c r="A80" s="92" t="s">
        <v>879</v>
      </c>
      <c r="B80" s="93" t="s">
        <v>880</v>
      </c>
      <c r="C80" s="135"/>
      <c r="D80" s="137">
        <f t="shared" si="6"/>
        <v>0</v>
      </c>
      <c r="E80" s="103">
        <f t="shared" si="5"/>
        <v>0</v>
      </c>
      <c r="F80" s="124"/>
    </row>
    <row r="81" spans="1:6" ht="12.75" customHeight="1" x14ac:dyDescent="0.2">
      <c r="A81" s="92" t="s">
        <v>950</v>
      </c>
      <c r="B81" s="93" t="s">
        <v>951</v>
      </c>
      <c r="C81" s="135"/>
      <c r="D81" s="115">
        <f t="shared" si="6"/>
        <v>0</v>
      </c>
      <c r="E81" s="103">
        <f t="shared" si="5"/>
        <v>0</v>
      </c>
      <c r="F81" s="124"/>
    </row>
    <row r="82" spans="1:6" ht="12.75" customHeight="1" x14ac:dyDescent="0.2">
      <c r="A82" s="92" t="s">
        <v>961</v>
      </c>
      <c r="B82" s="93" t="s">
        <v>960</v>
      </c>
      <c r="C82" s="135">
        <v>7500</v>
      </c>
      <c r="D82" s="137">
        <f t="shared" si="6"/>
        <v>7500</v>
      </c>
      <c r="E82" s="103">
        <f t="shared" si="5"/>
        <v>0</v>
      </c>
      <c r="F82" s="124"/>
    </row>
    <row r="83" spans="1:6" ht="12.75" customHeight="1" x14ac:dyDescent="0.2">
      <c r="A83" s="92" t="s">
        <v>881</v>
      </c>
      <c r="B83" s="93" t="s">
        <v>730</v>
      </c>
      <c r="C83" s="135">
        <v>402.8</v>
      </c>
      <c r="D83" s="137">
        <f t="shared" si="6"/>
        <v>402.8</v>
      </c>
      <c r="E83" s="103">
        <f t="shared" si="5"/>
        <v>0</v>
      </c>
      <c r="F83" s="124"/>
    </row>
    <row r="84" spans="1:6" ht="12.75" customHeight="1" x14ac:dyDescent="0.2">
      <c r="A84" s="92" t="s">
        <v>882</v>
      </c>
      <c r="B84" s="93" t="s">
        <v>883</v>
      </c>
      <c r="C84" s="135"/>
      <c r="D84" s="137">
        <f t="shared" si="6"/>
        <v>0</v>
      </c>
      <c r="E84" s="103">
        <f t="shared" si="5"/>
        <v>0</v>
      </c>
      <c r="F84" s="124"/>
    </row>
    <row r="85" spans="1:6" ht="12.75" customHeight="1" x14ac:dyDescent="0.2">
      <c r="A85" s="92" t="s">
        <v>914</v>
      </c>
      <c r="B85" s="93" t="s">
        <v>916</v>
      </c>
      <c r="C85" s="135"/>
      <c r="D85" s="137">
        <f t="shared" si="6"/>
        <v>0</v>
      </c>
      <c r="E85" s="103">
        <f t="shared" si="5"/>
        <v>0</v>
      </c>
      <c r="F85" s="124"/>
    </row>
    <row r="86" spans="1:6" ht="12.75" customHeight="1" x14ac:dyDescent="0.2">
      <c r="A86" s="92" t="s">
        <v>915</v>
      </c>
      <c r="B86" s="93" t="s">
        <v>917</v>
      </c>
      <c r="C86" s="135"/>
      <c r="D86" s="137">
        <f t="shared" si="6"/>
        <v>0</v>
      </c>
      <c r="E86" s="103">
        <f t="shared" si="5"/>
        <v>0</v>
      </c>
      <c r="F86" s="124"/>
    </row>
    <row r="87" spans="1:6" ht="12.75" customHeight="1" x14ac:dyDescent="0.2">
      <c r="A87" s="92" t="s">
        <v>921</v>
      </c>
      <c r="B87" s="93" t="s">
        <v>922</v>
      </c>
      <c r="C87" s="135"/>
      <c r="D87" s="137">
        <f t="shared" si="6"/>
        <v>0</v>
      </c>
      <c r="E87" s="103">
        <f t="shared" si="5"/>
        <v>0</v>
      </c>
      <c r="F87" s="124"/>
    </row>
    <row r="88" spans="1:6" ht="12.75" customHeight="1" x14ac:dyDescent="0.2">
      <c r="A88" s="92" t="s">
        <v>700</v>
      </c>
      <c r="B88" s="93" t="s">
        <v>884</v>
      </c>
      <c r="C88" s="135">
        <v>214.43</v>
      </c>
      <c r="D88" s="137">
        <f t="shared" si="6"/>
        <v>214.43</v>
      </c>
      <c r="E88" s="103">
        <f t="shared" si="5"/>
        <v>0</v>
      </c>
      <c r="F88" s="124"/>
    </row>
    <row r="89" spans="1:6" ht="12.75" customHeight="1" x14ac:dyDescent="0.2">
      <c r="A89" s="92" t="s">
        <v>601</v>
      </c>
      <c r="B89" s="93" t="s">
        <v>885</v>
      </c>
      <c r="C89" s="135"/>
      <c r="D89" s="137">
        <f t="shared" si="6"/>
        <v>0</v>
      </c>
      <c r="E89" s="103">
        <f t="shared" si="5"/>
        <v>0</v>
      </c>
      <c r="F89" s="124"/>
    </row>
    <row r="90" spans="1:6" ht="12.75" customHeight="1" x14ac:dyDescent="0.2">
      <c r="A90" s="92" t="s">
        <v>886</v>
      </c>
      <c r="B90" s="93" t="s">
        <v>887</v>
      </c>
      <c r="C90" s="135"/>
      <c r="D90" s="137">
        <f t="shared" si="6"/>
        <v>0</v>
      </c>
      <c r="E90" s="103">
        <f t="shared" si="5"/>
        <v>0</v>
      </c>
      <c r="F90" s="124"/>
    </row>
    <row r="91" spans="1:6" ht="12.75" customHeight="1" x14ac:dyDescent="0.2">
      <c r="A91" s="92" t="s">
        <v>1040</v>
      </c>
      <c r="B91" s="93" t="s">
        <v>1053</v>
      </c>
      <c r="C91" s="135">
        <v>401.04</v>
      </c>
      <c r="D91" s="137">
        <f t="shared" si="6"/>
        <v>401.04</v>
      </c>
      <c r="E91" s="103">
        <f t="shared" si="5"/>
        <v>0</v>
      </c>
      <c r="F91" s="124"/>
    </row>
    <row r="92" spans="1:6" ht="12.75" customHeight="1" x14ac:dyDescent="0.2">
      <c r="A92" s="92" t="s">
        <v>282</v>
      </c>
      <c r="B92" s="93" t="s">
        <v>888</v>
      </c>
      <c r="C92" s="135"/>
      <c r="D92" s="137">
        <f t="shared" si="6"/>
        <v>0</v>
      </c>
      <c r="E92" s="103">
        <f t="shared" si="5"/>
        <v>0</v>
      </c>
      <c r="F92" s="124"/>
    </row>
    <row r="93" spans="1:6" ht="12.75" customHeight="1" x14ac:dyDescent="0.2">
      <c r="A93" s="92" t="s">
        <v>889</v>
      </c>
      <c r="B93" s="93" t="s">
        <v>890</v>
      </c>
      <c r="C93" s="135">
        <v>-583.34</v>
      </c>
      <c r="D93" s="137">
        <f t="shared" si="6"/>
        <v>-583.34</v>
      </c>
      <c r="E93" s="103">
        <f t="shared" si="5"/>
        <v>0</v>
      </c>
      <c r="F93" s="124"/>
    </row>
    <row r="94" spans="1:6" ht="12.75" customHeight="1" x14ac:dyDescent="0.2">
      <c r="A94" s="89" t="s">
        <v>891</v>
      </c>
      <c r="B94" s="93" t="s">
        <v>892</v>
      </c>
      <c r="C94" s="135">
        <v>78.02</v>
      </c>
      <c r="D94" s="137">
        <f t="shared" si="6"/>
        <v>78.02</v>
      </c>
      <c r="E94" s="103">
        <f t="shared" si="5"/>
        <v>0</v>
      </c>
      <c r="F94" s="124"/>
    </row>
    <row r="95" spans="1:6" ht="12.75" customHeight="1" x14ac:dyDescent="0.2">
      <c r="A95" s="89" t="s">
        <v>1070</v>
      </c>
      <c r="B95" s="93" t="s">
        <v>1071</v>
      </c>
      <c r="C95" s="135">
        <v>-5945</v>
      </c>
      <c r="D95" s="137">
        <f t="shared" si="6"/>
        <v>-5945</v>
      </c>
      <c r="E95" s="103">
        <f t="shared" si="5"/>
        <v>0</v>
      </c>
      <c r="F95" s="124"/>
    </row>
    <row r="96" spans="1:6" ht="12.75" customHeight="1" x14ac:dyDescent="0.2">
      <c r="A96" s="92" t="s">
        <v>704</v>
      </c>
      <c r="B96" s="93" t="s">
        <v>893</v>
      </c>
      <c r="C96" s="135"/>
      <c r="D96" s="137">
        <f t="shared" si="6"/>
        <v>0</v>
      </c>
      <c r="E96" s="103">
        <f t="shared" si="5"/>
        <v>0</v>
      </c>
      <c r="F96" s="124"/>
    </row>
    <row r="97" spans="1:6" ht="12.75" customHeight="1" x14ac:dyDescent="0.2">
      <c r="A97" s="92" t="s">
        <v>894</v>
      </c>
      <c r="B97" s="93" t="s">
        <v>3</v>
      </c>
      <c r="C97" s="135"/>
      <c r="D97" s="137">
        <f t="shared" si="6"/>
        <v>0</v>
      </c>
      <c r="E97" s="103">
        <f t="shared" si="5"/>
        <v>0</v>
      </c>
      <c r="F97" s="124"/>
    </row>
    <row r="98" spans="1:6" ht="12.75" customHeight="1" x14ac:dyDescent="0.2">
      <c r="A98" s="92" t="s">
        <v>895</v>
      </c>
      <c r="B98" s="93" t="s">
        <v>896</v>
      </c>
      <c r="C98" s="135"/>
      <c r="D98" s="137">
        <f t="shared" si="6"/>
        <v>0</v>
      </c>
      <c r="E98" s="103">
        <f t="shared" si="5"/>
        <v>0</v>
      </c>
      <c r="F98" s="124"/>
    </row>
    <row r="99" spans="1:6" ht="12.75" customHeight="1" x14ac:dyDescent="0.2">
      <c r="A99" s="92" t="s">
        <v>897</v>
      </c>
      <c r="B99" s="93" t="s">
        <v>92</v>
      </c>
      <c r="C99" s="135"/>
      <c r="D99" s="137">
        <f t="shared" si="6"/>
        <v>0</v>
      </c>
      <c r="E99" s="103">
        <f t="shared" si="5"/>
        <v>0</v>
      </c>
      <c r="F99" s="124"/>
    </row>
    <row r="100" spans="1:6" ht="12.75" customHeight="1" x14ac:dyDescent="0.2">
      <c r="A100" s="92" t="s">
        <v>291</v>
      </c>
      <c r="B100" s="93" t="s">
        <v>14</v>
      </c>
      <c r="C100" s="135">
        <v>-8955.0499999999993</v>
      </c>
      <c r="D100" s="137">
        <f t="shared" si="6"/>
        <v>-8955.0499999999993</v>
      </c>
      <c r="E100" s="103">
        <f t="shared" si="5"/>
        <v>0</v>
      </c>
      <c r="F100" s="124"/>
    </row>
    <row r="101" spans="1:6" ht="12.75" customHeight="1" x14ac:dyDescent="0.2">
      <c r="A101" s="92" t="s">
        <v>898</v>
      </c>
      <c r="B101" s="93" t="s">
        <v>958</v>
      </c>
      <c r="C101" s="135">
        <v>7414.37</v>
      </c>
      <c r="D101" s="137">
        <f t="shared" si="6"/>
        <v>7414.37</v>
      </c>
      <c r="E101" s="103">
        <f t="shared" si="5"/>
        <v>0</v>
      </c>
      <c r="F101" s="124"/>
    </row>
    <row r="102" spans="1:6" ht="12.75" customHeight="1" x14ac:dyDescent="0.2">
      <c r="A102" s="92" t="s">
        <v>372</v>
      </c>
      <c r="B102" s="93" t="s">
        <v>164</v>
      </c>
      <c r="C102" s="135"/>
      <c r="D102" s="137">
        <f t="shared" si="6"/>
        <v>0</v>
      </c>
      <c r="E102" s="103">
        <f t="shared" si="5"/>
        <v>0</v>
      </c>
      <c r="F102" s="124"/>
    </row>
    <row r="103" spans="1:6" ht="12.75" customHeight="1" x14ac:dyDescent="0.2">
      <c r="A103" s="92" t="s">
        <v>899</v>
      </c>
      <c r="B103" s="93" t="s">
        <v>15</v>
      </c>
      <c r="C103" s="135">
        <v>2834.01</v>
      </c>
      <c r="D103" s="137">
        <f t="shared" si="6"/>
        <v>2834.01</v>
      </c>
      <c r="E103" s="103">
        <f t="shared" si="5"/>
        <v>0</v>
      </c>
      <c r="F103" s="124"/>
    </row>
    <row r="104" spans="1:6" ht="12.75" customHeight="1" x14ac:dyDescent="0.2">
      <c r="A104" s="92" t="s">
        <v>900</v>
      </c>
      <c r="B104" s="93" t="s">
        <v>971</v>
      </c>
      <c r="C104" s="135"/>
      <c r="D104" s="137">
        <f t="shared" si="6"/>
        <v>0</v>
      </c>
      <c r="E104" s="103">
        <f t="shared" si="5"/>
        <v>0</v>
      </c>
      <c r="F104" s="124"/>
    </row>
    <row r="105" spans="1:6" ht="12.75" customHeight="1" x14ac:dyDescent="0.2">
      <c r="A105" s="94" t="s">
        <v>966</v>
      </c>
      <c r="B105" s="89" t="s">
        <v>977</v>
      </c>
      <c r="C105" s="135"/>
      <c r="D105" s="137">
        <f t="shared" ref="D105:D121" si="7">+C105+E105</f>
        <v>0</v>
      </c>
      <c r="E105" s="103">
        <f t="shared" ref="E105:E121" si="8">SUM(F105:F105)</f>
        <v>0</v>
      </c>
      <c r="F105" s="124"/>
    </row>
    <row r="106" spans="1:6" ht="12.75" customHeight="1" x14ac:dyDescent="0.2">
      <c r="A106" s="94" t="s">
        <v>967</v>
      </c>
      <c r="B106" s="89" t="s">
        <v>978</v>
      </c>
      <c r="C106" s="135"/>
      <c r="D106" s="137">
        <f t="shared" si="7"/>
        <v>0</v>
      </c>
      <c r="E106" s="103">
        <f t="shared" si="8"/>
        <v>0</v>
      </c>
      <c r="F106" s="124"/>
    </row>
    <row r="107" spans="1:6" ht="12.75" customHeight="1" x14ac:dyDescent="0.2">
      <c r="A107" s="94" t="s">
        <v>968</v>
      </c>
      <c r="B107" s="89" t="s">
        <v>979</v>
      </c>
      <c r="C107" s="135"/>
      <c r="D107" s="137">
        <f t="shared" si="7"/>
        <v>0</v>
      </c>
      <c r="E107" s="103">
        <f t="shared" si="8"/>
        <v>0</v>
      </c>
      <c r="F107" s="124"/>
    </row>
    <row r="108" spans="1:6" ht="12.75" customHeight="1" x14ac:dyDescent="0.2">
      <c r="A108" s="94" t="s">
        <v>969</v>
      </c>
      <c r="B108" s="89" t="s">
        <v>980</v>
      </c>
      <c r="C108" s="135"/>
      <c r="D108" s="137">
        <f t="shared" si="7"/>
        <v>0</v>
      </c>
      <c r="E108" s="103">
        <f t="shared" si="8"/>
        <v>0</v>
      </c>
      <c r="F108" s="124"/>
    </row>
    <row r="109" spans="1:6" ht="12.75" customHeight="1" x14ac:dyDescent="0.2">
      <c r="A109" s="94" t="s">
        <v>972</v>
      </c>
      <c r="B109" s="89" t="s">
        <v>981</v>
      </c>
      <c r="C109" s="135"/>
      <c r="D109" s="137">
        <f t="shared" si="7"/>
        <v>0</v>
      </c>
      <c r="E109" s="103">
        <f t="shared" si="8"/>
        <v>0</v>
      </c>
      <c r="F109" s="124"/>
    </row>
    <row r="110" spans="1:6" ht="12.75" customHeight="1" x14ac:dyDescent="0.2">
      <c r="A110" s="94" t="s">
        <v>970</v>
      </c>
      <c r="B110" s="89" t="s">
        <v>982</v>
      </c>
      <c r="C110" s="135"/>
      <c r="D110" s="137">
        <f t="shared" si="7"/>
        <v>0</v>
      </c>
      <c r="E110" s="103">
        <f t="shared" si="8"/>
        <v>0</v>
      </c>
      <c r="F110" s="124"/>
    </row>
    <row r="111" spans="1:6" ht="12.75" customHeight="1" x14ac:dyDescent="0.2">
      <c r="A111" s="94" t="s">
        <v>998</v>
      </c>
      <c r="B111" s="89" t="s">
        <v>999</v>
      </c>
      <c r="C111" s="135"/>
      <c r="D111" s="137">
        <f t="shared" si="7"/>
        <v>0</v>
      </c>
      <c r="E111" s="103">
        <f t="shared" si="8"/>
        <v>0</v>
      </c>
      <c r="F111" s="124"/>
    </row>
    <row r="112" spans="1:6" ht="12.75" customHeight="1" x14ac:dyDescent="0.2">
      <c r="A112" s="94" t="s">
        <v>997</v>
      </c>
      <c r="B112" s="89" t="s">
        <v>1080</v>
      </c>
      <c r="C112" s="135"/>
      <c r="D112" s="137">
        <f t="shared" si="7"/>
        <v>0</v>
      </c>
      <c r="E112" s="103">
        <f t="shared" si="8"/>
        <v>0</v>
      </c>
      <c r="F112" s="124"/>
    </row>
    <row r="113" spans="1:8" ht="12.75" customHeight="1" x14ac:dyDescent="0.2">
      <c r="A113" s="92" t="s">
        <v>901</v>
      </c>
      <c r="B113" s="93" t="s">
        <v>902</v>
      </c>
      <c r="C113" s="135"/>
      <c r="D113" s="137">
        <f t="shared" si="7"/>
        <v>0</v>
      </c>
      <c r="E113" s="103">
        <f t="shared" si="8"/>
        <v>0</v>
      </c>
      <c r="F113" s="124"/>
    </row>
    <row r="114" spans="1:8" ht="12.75" customHeight="1" x14ac:dyDescent="0.2">
      <c r="A114" s="92" t="s">
        <v>903</v>
      </c>
      <c r="B114" s="93" t="s">
        <v>739</v>
      </c>
      <c r="C114" s="135">
        <v>1319.17</v>
      </c>
      <c r="D114" s="137">
        <f t="shared" si="7"/>
        <v>1319.17</v>
      </c>
      <c r="E114" s="103">
        <f t="shared" si="8"/>
        <v>0</v>
      </c>
      <c r="F114" s="124"/>
    </row>
    <row r="115" spans="1:8" ht="12.75" customHeight="1" x14ac:dyDescent="0.2">
      <c r="A115" s="95" t="s">
        <v>918</v>
      </c>
      <c r="B115" s="96" t="s">
        <v>959</v>
      </c>
      <c r="C115" s="135"/>
      <c r="D115" s="137">
        <f t="shared" si="7"/>
        <v>0</v>
      </c>
      <c r="E115" s="103">
        <f t="shared" si="8"/>
        <v>0</v>
      </c>
      <c r="F115" s="124"/>
    </row>
    <row r="116" spans="1:8" ht="12.75" customHeight="1" x14ac:dyDescent="0.2">
      <c r="A116" s="95" t="s">
        <v>904</v>
      </c>
      <c r="B116" s="96" t="s">
        <v>905</v>
      </c>
      <c r="C116" s="135">
        <v>375</v>
      </c>
      <c r="D116" s="137">
        <f t="shared" si="7"/>
        <v>375</v>
      </c>
      <c r="E116" s="103">
        <f t="shared" si="8"/>
        <v>0</v>
      </c>
      <c r="F116" s="124"/>
    </row>
    <row r="117" spans="1:8" ht="12.75" customHeight="1" x14ac:dyDescent="0.2">
      <c r="A117" s="95" t="s">
        <v>906</v>
      </c>
      <c r="B117" s="96" t="s">
        <v>907</v>
      </c>
      <c r="C117" s="135">
        <v>3468.75</v>
      </c>
      <c r="D117" s="137">
        <f t="shared" si="7"/>
        <v>3468.75</v>
      </c>
      <c r="E117" s="103">
        <f t="shared" si="8"/>
        <v>0</v>
      </c>
      <c r="F117" s="124"/>
      <c r="H117" s="273"/>
    </row>
    <row r="118" spans="1:8" ht="12.75" customHeight="1" x14ac:dyDescent="0.2">
      <c r="A118" s="95" t="s">
        <v>908</v>
      </c>
      <c r="B118" s="96" t="s">
        <v>909</v>
      </c>
      <c r="C118" s="135">
        <v>118.34</v>
      </c>
      <c r="D118" s="137">
        <f t="shared" si="7"/>
        <v>118.34</v>
      </c>
      <c r="E118" s="103">
        <f t="shared" si="8"/>
        <v>0</v>
      </c>
      <c r="F118" s="124"/>
    </row>
    <row r="119" spans="1:8" ht="12.75" customHeight="1" x14ac:dyDescent="0.2">
      <c r="A119" s="95" t="s">
        <v>910</v>
      </c>
      <c r="B119" s="96" t="s">
        <v>911</v>
      </c>
      <c r="C119" s="135"/>
      <c r="D119" s="137">
        <f t="shared" si="7"/>
        <v>0</v>
      </c>
      <c r="E119" s="103">
        <f t="shared" si="8"/>
        <v>0</v>
      </c>
      <c r="F119" s="124"/>
    </row>
    <row r="120" spans="1:8" ht="12.75" customHeight="1" x14ac:dyDescent="0.2">
      <c r="A120" s="95" t="s">
        <v>912</v>
      </c>
      <c r="B120" s="96" t="s">
        <v>821</v>
      </c>
      <c r="C120" s="78"/>
      <c r="D120" s="137">
        <f t="shared" si="7"/>
        <v>0</v>
      </c>
      <c r="E120" s="103">
        <f t="shared" si="8"/>
        <v>0</v>
      </c>
      <c r="F120" s="124"/>
    </row>
    <row r="121" spans="1:8" ht="12.75" customHeight="1" thickBot="1" x14ac:dyDescent="0.25">
      <c r="A121" s="97" t="s">
        <v>919</v>
      </c>
      <c r="B121" s="98" t="s">
        <v>920</v>
      </c>
      <c r="C121" s="98"/>
      <c r="D121" s="138">
        <f t="shared" si="7"/>
        <v>0</v>
      </c>
      <c r="E121" s="103">
        <f t="shared" si="8"/>
        <v>0</v>
      </c>
      <c r="F121" s="128"/>
    </row>
    <row r="122" spans="1:8" ht="11.1" customHeight="1" x14ac:dyDescent="0.2">
      <c r="C122" s="111"/>
      <c r="D122" s="111"/>
      <c r="E122" s="101"/>
    </row>
    <row r="123" spans="1:8" ht="11.1" customHeight="1" x14ac:dyDescent="0.2">
      <c r="C123" s="111"/>
      <c r="D123" s="111">
        <f>SUM(D38:D121)</f>
        <v>-17261.580000000005</v>
      </c>
      <c r="E123" s="102"/>
      <c r="F123" s="112">
        <f t="shared" ref="F123" si="9">SUM(F4:F121)</f>
        <v>0</v>
      </c>
    </row>
    <row r="124" spans="1:8" ht="11.1" customHeight="1" x14ac:dyDescent="0.2">
      <c r="C124" s="111"/>
      <c r="D124" s="111"/>
      <c r="E124" s="102"/>
    </row>
    <row r="125" spans="1:8" ht="11.1" customHeight="1" x14ac:dyDescent="0.2">
      <c r="C125" s="111"/>
      <c r="D125" s="111">
        <f>ROUND(SUM(D4:D121),2)</f>
        <v>0</v>
      </c>
      <c r="E125" s="102"/>
    </row>
    <row r="126" spans="1:8" ht="11.1" customHeight="1" x14ac:dyDescent="0.2">
      <c r="C126" s="111"/>
      <c r="D126" s="111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7"/>
  <sheetViews>
    <sheetView topLeftCell="A112" zoomScale="90" zoomScaleNormal="90" zoomScaleSheetLayoutView="70" workbookViewId="0">
      <pane xSplit="3" topLeftCell="D1" activePane="topRight" state="frozen"/>
      <selection pane="topRight" activeCell="R47" sqref="R47:R56"/>
    </sheetView>
  </sheetViews>
  <sheetFormatPr defaultColWidth="9.140625" defaultRowHeight="11.1" customHeight="1" x14ac:dyDescent="0.2"/>
  <cols>
    <col min="1" max="1" width="14.5703125" style="89" bestFit="1" customWidth="1"/>
    <col min="2" max="2" width="39.5703125" style="89" bestFit="1" customWidth="1"/>
    <col min="3" max="4" width="18.5703125" style="112" customWidth="1"/>
    <col min="5" max="5" width="16.28515625" style="89" bestFit="1" customWidth="1"/>
    <col min="6" max="6" width="15.42578125" style="112" bestFit="1" customWidth="1"/>
    <col min="7" max="7" width="15.28515625" style="112" hidden="1" customWidth="1"/>
    <col min="8" max="9" width="14.28515625" style="112" hidden="1" customWidth="1"/>
    <col min="10" max="12" width="13" style="112" hidden="1" customWidth="1"/>
    <col min="13" max="13" width="13" style="133" hidden="1" customWidth="1"/>
    <col min="14" max="14" width="13" style="134" hidden="1" customWidth="1"/>
    <col min="15" max="17" width="13" style="112" hidden="1" customWidth="1"/>
    <col min="18" max="18" width="11.28515625" style="89" bestFit="1" customWidth="1"/>
    <col min="19" max="19" width="9.140625" style="89"/>
    <col min="20" max="20" width="59.85546875" style="89" bestFit="1" customWidth="1"/>
    <col min="21" max="25" width="9.140625" style="89"/>
    <col min="26" max="26" width="13.7109375" style="89" bestFit="1" customWidth="1"/>
    <col min="27" max="16384" width="9.140625" style="89"/>
  </cols>
  <sheetData>
    <row r="1" spans="1:27" s="87" customFormat="1" ht="18.75" thickBot="1" x14ac:dyDescent="0.25">
      <c r="A1" s="84" t="s">
        <v>991</v>
      </c>
      <c r="B1" s="85"/>
      <c r="C1" s="106"/>
      <c r="D1" s="106"/>
      <c r="E1" s="86"/>
      <c r="F1" s="116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27" ht="11.1" customHeight="1" thickBot="1" x14ac:dyDescent="0.25">
      <c r="A2" s="88" t="s">
        <v>785</v>
      </c>
      <c r="B2" s="88" t="s">
        <v>786</v>
      </c>
      <c r="C2" s="107" t="s">
        <v>962</v>
      </c>
      <c r="D2" s="107" t="s">
        <v>923</v>
      </c>
      <c r="E2" s="377" t="s">
        <v>931</v>
      </c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8"/>
    </row>
    <row r="3" spans="1:27" ht="11.1" customHeight="1" thickBot="1" x14ac:dyDescent="0.25">
      <c r="A3" s="90"/>
      <c r="B3" s="90"/>
      <c r="C3" s="108">
        <f>SUM(C4:C122)</f>
        <v>1.9099388737231493E-10</v>
      </c>
      <c r="D3" s="108">
        <f>SUM(D4:D122)</f>
        <v>25000.000000000076</v>
      </c>
      <c r="E3" s="91">
        <f>SUM(E4:E122)</f>
        <v>-1.9099388737231493E-10</v>
      </c>
      <c r="F3" s="118"/>
      <c r="G3" s="119" t="s">
        <v>935</v>
      </c>
      <c r="H3" s="119" t="s">
        <v>936</v>
      </c>
      <c r="I3" s="119" t="s">
        <v>937</v>
      </c>
      <c r="J3" s="119" t="s">
        <v>938</v>
      </c>
      <c r="K3" s="119" t="s">
        <v>939</v>
      </c>
      <c r="L3" s="119" t="s">
        <v>940</v>
      </c>
      <c r="M3" s="119" t="s">
        <v>941</v>
      </c>
      <c r="N3" s="119" t="s">
        <v>942</v>
      </c>
      <c r="O3" s="119" t="s">
        <v>943</v>
      </c>
      <c r="P3" s="119" t="s">
        <v>944</v>
      </c>
      <c r="Q3" s="120" t="s">
        <v>945</v>
      </c>
    </row>
    <row r="4" spans="1:27" ht="12.75" customHeight="1" x14ac:dyDescent="0.2">
      <c r="A4" s="92">
        <v>9999</v>
      </c>
      <c r="B4" s="93" t="s">
        <v>953</v>
      </c>
      <c r="C4" s="217"/>
      <c r="D4" s="113">
        <f>+C4+E4</f>
        <v>0</v>
      </c>
      <c r="E4" s="103">
        <f>SUM(F4:Q4)</f>
        <v>0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spans="1:27" ht="12.75" customHeight="1" x14ac:dyDescent="0.2">
      <c r="A5" s="92" t="s">
        <v>787</v>
      </c>
      <c r="B5" s="93" t="s">
        <v>154</v>
      </c>
      <c r="C5" s="217">
        <v>799123</v>
      </c>
      <c r="D5" s="113">
        <f>+C5+E5</f>
        <v>799123</v>
      </c>
      <c r="E5" s="103">
        <f t="shared" ref="E5:E36" si="0">SUM(F5:Q5)</f>
        <v>0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  <c r="Z5" s="261"/>
      <c r="AA5" s="261"/>
    </row>
    <row r="6" spans="1:27" ht="12.75" customHeight="1" x14ac:dyDescent="0.2">
      <c r="A6" s="92" t="s">
        <v>1064</v>
      </c>
      <c r="B6" s="89" t="s">
        <v>1065</v>
      </c>
      <c r="C6" s="217">
        <v>113090.73</v>
      </c>
      <c r="D6" s="113">
        <f t="shared" ref="D6:D36" si="1">+C6+E6</f>
        <v>113090.73</v>
      </c>
      <c r="E6" s="10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  <c r="Z6" s="261"/>
      <c r="AA6" s="261"/>
    </row>
    <row r="7" spans="1:27" ht="12.75" customHeight="1" x14ac:dyDescent="0.2">
      <c r="A7" s="92" t="s">
        <v>1068</v>
      </c>
      <c r="B7" s="89" t="s">
        <v>1069</v>
      </c>
      <c r="C7" s="217">
        <v>-25000</v>
      </c>
      <c r="D7" s="113"/>
      <c r="E7" s="10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  <c r="Z7" s="261"/>
      <c r="AA7" s="261"/>
    </row>
    <row r="8" spans="1:27" ht="12.75" customHeight="1" x14ac:dyDescent="0.2">
      <c r="A8" s="92" t="s">
        <v>788</v>
      </c>
      <c r="B8" s="93" t="s">
        <v>781</v>
      </c>
      <c r="C8" s="217"/>
      <c r="D8" s="113">
        <f t="shared" si="1"/>
        <v>0</v>
      </c>
      <c r="E8" s="103">
        <f t="shared" si="0"/>
        <v>0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4"/>
    </row>
    <row r="9" spans="1:27" ht="12.75" customHeight="1" x14ac:dyDescent="0.2">
      <c r="A9" s="92" t="s">
        <v>789</v>
      </c>
      <c r="B9" s="93" t="s">
        <v>790</v>
      </c>
      <c r="C9" s="217">
        <v>1000</v>
      </c>
      <c r="D9" s="113">
        <f t="shared" si="1"/>
        <v>1000</v>
      </c>
      <c r="E9" s="103">
        <f t="shared" si="0"/>
        <v>0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/>
      <c r="Z9" s="261"/>
    </row>
    <row r="10" spans="1:27" ht="12.75" customHeight="1" x14ac:dyDescent="0.2">
      <c r="A10" s="92" t="s">
        <v>791</v>
      </c>
      <c r="B10" s="93" t="s">
        <v>792</v>
      </c>
      <c r="C10" s="217">
        <v>1912.89</v>
      </c>
      <c r="D10" s="113">
        <f t="shared" si="1"/>
        <v>1912.89</v>
      </c>
      <c r="E10" s="103">
        <f t="shared" si="0"/>
        <v>0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4"/>
      <c r="Z10" s="261"/>
      <c r="AA10" s="261"/>
    </row>
    <row r="11" spans="1:27" ht="12.75" customHeight="1" x14ac:dyDescent="0.2">
      <c r="A11" s="92" t="s">
        <v>793</v>
      </c>
      <c r="B11" s="93" t="s">
        <v>794</v>
      </c>
      <c r="C11" s="217">
        <v>56263.4</v>
      </c>
      <c r="D11" s="113">
        <f t="shared" si="1"/>
        <v>56263.4</v>
      </c>
      <c r="E11" s="103">
        <f t="shared" si="0"/>
        <v>0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4"/>
      <c r="Z11" s="261"/>
      <c r="AA11" s="261"/>
    </row>
    <row r="12" spans="1:27" ht="12.75" customHeight="1" x14ac:dyDescent="0.2">
      <c r="A12" s="92" t="s">
        <v>795</v>
      </c>
      <c r="B12" s="93" t="s">
        <v>796</v>
      </c>
      <c r="C12" s="217"/>
      <c r="D12" s="113">
        <f t="shared" si="1"/>
        <v>0</v>
      </c>
      <c r="E12" s="103">
        <f t="shared" si="0"/>
        <v>0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4"/>
      <c r="Z12" s="261"/>
      <c r="AA12" s="261"/>
    </row>
    <row r="13" spans="1:27" ht="12.75" customHeight="1" x14ac:dyDescent="0.2">
      <c r="A13" s="92" t="s">
        <v>994</v>
      </c>
      <c r="B13" s="93" t="s">
        <v>995</v>
      </c>
      <c r="C13" s="217">
        <v>6225.92</v>
      </c>
      <c r="D13" s="113">
        <f t="shared" si="1"/>
        <v>6225.92</v>
      </c>
      <c r="E13" s="103">
        <f t="shared" si="0"/>
        <v>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4"/>
    </row>
    <row r="14" spans="1:27" ht="12.75" customHeight="1" x14ac:dyDescent="0.2">
      <c r="A14" s="92" t="s">
        <v>797</v>
      </c>
      <c r="B14" s="93" t="s">
        <v>798</v>
      </c>
      <c r="C14" s="217">
        <v>-8323.07</v>
      </c>
      <c r="D14" s="113">
        <f t="shared" si="1"/>
        <v>-8323.07</v>
      </c>
      <c r="E14" s="103">
        <f t="shared" si="0"/>
        <v>0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/>
      <c r="Z14" s="261"/>
      <c r="AA14" s="261"/>
    </row>
    <row r="15" spans="1:27" ht="12.75" customHeight="1" x14ac:dyDescent="0.2">
      <c r="A15" s="92" t="s">
        <v>799</v>
      </c>
      <c r="B15" s="93" t="s">
        <v>780</v>
      </c>
      <c r="C15" s="217"/>
      <c r="D15" s="113">
        <f t="shared" si="1"/>
        <v>0</v>
      </c>
      <c r="E15" s="103">
        <f t="shared" si="0"/>
        <v>0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4"/>
      <c r="Z15" s="261"/>
      <c r="AA15" s="261"/>
    </row>
    <row r="16" spans="1:27" ht="12.75" customHeight="1" x14ac:dyDescent="0.2">
      <c r="A16" s="92" t="s">
        <v>992</v>
      </c>
      <c r="B16" s="93" t="s">
        <v>993</v>
      </c>
      <c r="C16" s="217">
        <v>-359.24</v>
      </c>
      <c r="D16" s="113">
        <f t="shared" si="1"/>
        <v>-359.24</v>
      </c>
      <c r="E16" s="103">
        <f t="shared" si="0"/>
        <v>0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4"/>
    </row>
    <row r="17" spans="1:27" ht="12.75" customHeight="1" x14ac:dyDescent="0.2">
      <c r="A17" s="92" t="s">
        <v>816</v>
      </c>
      <c r="B17" s="93" t="s">
        <v>817</v>
      </c>
      <c r="C17" s="217">
        <v>9990.64</v>
      </c>
      <c r="D17" s="113">
        <f t="shared" si="1"/>
        <v>9990.64</v>
      </c>
      <c r="E17" s="103">
        <f t="shared" si="0"/>
        <v>0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4"/>
      <c r="Z17" s="261"/>
    </row>
    <row r="18" spans="1:27" ht="12.75" customHeight="1" x14ac:dyDescent="0.2">
      <c r="A18" s="92" t="s">
        <v>783</v>
      </c>
      <c r="B18" s="93" t="s">
        <v>170</v>
      </c>
      <c r="C18" s="217">
        <v>-23356.83</v>
      </c>
      <c r="D18" s="113">
        <f t="shared" si="1"/>
        <v>-23356.83</v>
      </c>
      <c r="E18" s="103">
        <f t="shared" si="0"/>
        <v>0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4"/>
      <c r="Z18" s="261"/>
      <c r="AA18" s="261"/>
    </row>
    <row r="19" spans="1:27" ht="12.75" customHeight="1" x14ac:dyDescent="0.2">
      <c r="A19" s="92" t="s">
        <v>694</v>
      </c>
      <c r="B19" s="93" t="s">
        <v>1105</v>
      </c>
      <c r="C19" s="217">
        <v>-5000</v>
      </c>
      <c r="D19" s="113">
        <f t="shared" si="1"/>
        <v>-5000</v>
      </c>
      <c r="E19" s="103">
        <f t="shared" si="0"/>
        <v>0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5"/>
      <c r="Q19" s="124"/>
      <c r="Z19" s="261"/>
      <c r="AA19" s="261"/>
    </row>
    <row r="20" spans="1:27" ht="12.75" customHeight="1" x14ac:dyDescent="0.2">
      <c r="A20" s="92" t="s">
        <v>801</v>
      </c>
      <c r="B20" s="93" t="s">
        <v>802</v>
      </c>
      <c r="C20" s="217"/>
      <c r="D20" s="113">
        <f t="shared" si="1"/>
        <v>0</v>
      </c>
      <c r="E20" s="103">
        <f t="shared" si="0"/>
        <v>0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5"/>
      <c r="Q20" s="124"/>
    </row>
    <row r="21" spans="1:27" ht="12.75" customHeight="1" x14ac:dyDescent="0.2">
      <c r="A21" s="92" t="s">
        <v>926</v>
      </c>
      <c r="B21" s="93" t="s">
        <v>927</v>
      </c>
      <c r="C21" s="217"/>
      <c r="D21" s="113">
        <f t="shared" si="1"/>
        <v>0</v>
      </c>
      <c r="E21" s="103">
        <f t="shared" si="0"/>
        <v>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5"/>
      <c r="Q21" s="124"/>
    </row>
    <row r="22" spans="1:27" ht="12.75" customHeight="1" x14ac:dyDescent="0.2">
      <c r="A22" s="92" t="s">
        <v>814</v>
      </c>
      <c r="B22" s="93" t="s">
        <v>815</v>
      </c>
      <c r="C22" s="217"/>
      <c r="D22" s="113">
        <f t="shared" si="1"/>
        <v>0</v>
      </c>
      <c r="E22" s="103">
        <f t="shared" si="0"/>
        <v>0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5"/>
      <c r="Q22" s="124"/>
    </row>
    <row r="23" spans="1:27" ht="12.75" customHeight="1" x14ac:dyDescent="0.2">
      <c r="A23" s="92" t="s">
        <v>664</v>
      </c>
      <c r="B23" s="93" t="s">
        <v>987</v>
      </c>
      <c r="C23" s="217"/>
      <c r="D23" s="113">
        <f t="shared" si="1"/>
        <v>0</v>
      </c>
      <c r="E23" s="103">
        <f t="shared" si="0"/>
        <v>0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5"/>
      <c r="Q23" s="124"/>
    </row>
    <row r="24" spans="1:27" ht="12.75" customHeight="1" x14ac:dyDescent="0.2">
      <c r="A24" s="92" t="s">
        <v>989</v>
      </c>
      <c r="B24" s="93" t="s">
        <v>988</v>
      </c>
      <c r="C24" s="217"/>
      <c r="D24" s="113">
        <f t="shared" si="1"/>
        <v>0</v>
      </c>
      <c r="E24" s="103">
        <f t="shared" si="0"/>
        <v>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5"/>
      <c r="Q24" s="124"/>
    </row>
    <row r="25" spans="1:27" ht="12.75" customHeight="1" x14ac:dyDescent="0.2">
      <c r="A25" s="92" t="s">
        <v>803</v>
      </c>
      <c r="B25" s="93" t="s">
        <v>804</v>
      </c>
      <c r="C25" s="217"/>
      <c r="D25" s="113">
        <f t="shared" si="1"/>
        <v>0</v>
      </c>
      <c r="E25" s="103">
        <f t="shared" si="0"/>
        <v>0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5"/>
      <c r="Q25" s="124"/>
    </row>
    <row r="26" spans="1:27" ht="12.75" customHeight="1" x14ac:dyDescent="0.2">
      <c r="A26" s="92" t="s">
        <v>805</v>
      </c>
      <c r="B26" s="93" t="s">
        <v>806</v>
      </c>
      <c r="C26" s="217"/>
      <c r="D26" s="113">
        <f t="shared" si="1"/>
        <v>0</v>
      </c>
      <c r="E26" s="103">
        <f t="shared" si="0"/>
        <v>0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5"/>
      <c r="Q26" s="124"/>
    </row>
    <row r="27" spans="1:27" ht="12.75" customHeight="1" x14ac:dyDescent="0.2">
      <c r="A27" s="92" t="s">
        <v>697</v>
      </c>
      <c r="B27" s="93" t="s">
        <v>807</v>
      </c>
      <c r="C27" s="217"/>
      <c r="D27" s="113">
        <f t="shared" si="1"/>
        <v>0</v>
      </c>
      <c r="E27" s="103">
        <f t="shared" si="0"/>
        <v>0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5"/>
      <c r="Q27" s="124"/>
    </row>
    <row r="28" spans="1:27" ht="12.75" customHeight="1" x14ac:dyDescent="0.2">
      <c r="A28" s="92" t="s">
        <v>808</v>
      </c>
      <c r="B28" s="93" t="s">
        <v>809</v>
      </c>
      <c r="C28" s="217">
        <v>-346911.15</v>
      </c>
      <c r="D28" s="113">
        <f t="shared" si="1"/>
        <v>-346911.1500000002</v>
      </c>
      <c r="E28" s="103">
        <f t="shared" si="0"/>
        <v>-1.9099388737231493E-10</v>
      </c>
      <c r="F28" s="123">
        <f>-C3</f>
        <v>-1.9099388737231493E-10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5"/>
      <c r="Q28" s="124"/>
      <c r="Z28" s="261"/>
      <c r="AA28" s="261"/>
    </row>
    <row r="29" spans="1:27" ht="12.75" customHeight="1" x14ac:dyDescent="0.2">
      <c r="A29" s="92" t="s">
        <v>934</v>
      </c>
      <c r="B29" s="93" t="s">
        <v>952</v>
      </c>
      <c r="C29" s="217">
        <v>-3555.95</v>
      </c>
      <c r="D29" s="113">
        <f t="shared" si="1"/>
        <v>-3555.95</v>
      </c>
      <c r="E29" s="103">
        <f t="shared" si="0"/>
        <v>0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5"/>
      <c r="Q29" s="124"/>
      <c r="Z29" s="261"/>
      <c r="AA29" s="261"/>
    </row>
    <row r="30" spans="1:27" ht="12.75" customHeight="1" x14ac:dyDescent="0.2">
      <c r="A30" s="95" t="s">
        <v>810</v>
      </c>
      <c r="B30" s="96" t="s">
        <v>811</v>
      </c>
      <c r="C30" s="217">
        <v>-554692.75</v>
      </c>
      <c r="D30" s="113">
        <f t="shared" si="1"/>
        <v>-554692.75</v>
      </c>
      <c r="E30" s="103">
        <f t="shared" si="0"/>
        <v>0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5"/>
      <c r="Q30" s="124"/>
      <c r="Z30" s="261"/>
      <c r="AA30" s="261"/>
    </row>
    <row r="31" spans="1:27" ht="12.75" customHeight="1" x14ac:dyDescent="0.2">
      <c r="A31" s="95"/>
      <c r="B31" s="96"/>
      <c r="C31" s="217"/>
      <c r="D31" s="113"/>
      <c r="E31" s="10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5"/>
      <c r="Q31" s="124"/>
      <c r="Z31" s="261"/>
      <c r="AA31" s="261"/>
    </row>
    <row r="32" spans="1:27" ht="12.75" customHeight="1" x14ac:dyDescent="0.2">
      <c r="A32" s="95" t="s">
        <v>1037</v>
      </c>
      <c r="B32" s="96" t="s">
        <v>1049</v>
      </c>
      <c r="C32" s="217">
        <v>-17335.990000000002</v>
      </c>
      <c r="D32" s="113">
        <f t="shared" si="1"/>
        <v>-17335.990000000002</v>
      </c>
      <c r="E32" s="103">
        <f t="shared" si="0"/>
        <v>0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5"/>
      <c r="Q32" s="124"/>
      <c r="Z32" s="261"/>
      <c r="AA32" s="261"/>
    </row>
    <row r="33" spans="1:27" ht="12.75" customHeight="1" x14ac:dyDescent="0.2">
      <c r="A33" s="95" t="s">
        <v>1039</v>
      </c>
      <c r="B33" s="96" t="s">
        <v>1050</v>
      </c>
      <c r="C33" s="217">
        <v>-8769.7099999999991</v>
      </c>
      <c r="D33" s="113">
        <f t="shared" si="1"/>
        <v>-8769.7099999999991</v>
      </c>
      <c r="E33" s="103">
        <f t="shared" si="0"/>
        <v>0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5"/>
      <c r="Q33" s="124"/>
      <c r="Z33" s="261"/>
      <c r="AA33" s="261"/>
    </row>
    <row r="34" spans="1:27" ht="12.75" customHeight="1" x14ac:dyDescent="0.2">
      <c r="A34" s="95" t="s">
        <v>1038</v>
      </c>
      <c r="B34" s="96" t="s">
        <v>1051</v>
      </c>
      <c r="C34" s="217">
        <v>3901.48</v>
      </c>
      <c r="D34" s="113">
        <f t="shared" si="1"/>
        <v>3901.48</v>
      </c>
      <c r="E34" s="103">
        <f t="shared" si="0"/>
        <v>0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5"/>
      <c r="Q34" s="124"/>
      <c r="Z34" s="261"/>
      <c r="AA34" s="261"/>
    </row>
    <row r="35" spans="1:27" ht="12.75" customHeight="1" x14ac:dyDescent="0.2">
      <c r="A35" s="95" t="s">
        <v>1048</v>
      </c>
      <c r="B35" s="96" t="s">
        <v>1052</v>
      </c>
      <c r="C35" s="217">
        <v>21103.599999999999</v>
      </c>
      <c r="D35" s="113">
        <f t="shared" si="1"/>
        <v>21103.599999999999</v>
      </c>
      <c r="E35" s="103">
        <f t="shared" si="0"/>
        <v>0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5"/>
      <c r="Q35" s="124"/>
      <c r="Z35" s="261"/>
      <c r="AA35" s="261"/>
    </row>
    <row r="36" spans="1:27" ht="12.75" customHeight="1" thickBot="1" x14ac:dyDescent="0.25">
      <c r="A36" s="97" t="s">
        <v>812</v>
      </c>
      <c r="B36" s="98" t="s">
        <v>813</v>
      </c>
      <c r="C36" s="217"/>
      <c r="D36" s="113">
        <f t="shared" si="1"/>
        <v>0</v>
      </c>
      <c r="E36" s="103">
        <f t="shared" si="0"/>
        <v>0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7"/>
      <c r="Q36" s="128"/>
      <c r="Z36" s="261"/>
      <c r="AA36" s="261"/>
    </row>
    <row r="37" spans="1:27" ht="12.75" customHeight="1" x14ac:dyDescent="0.2">
      <c r="A37" s="99"/>
      <c r="B37" s="100"/>
      <c r="C37" s="109"/>
      <c r="D37" s="109"/>
      <c r="E37" s="104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27" ht="12.75" customHeight="1" thickBot="1" x14ac:dyDescent="0.25">
      <c r="A38" s="97"/>
      <c r="B38" s="98"/>
      <c r="C38" s="110"/>
      <c r="D38" s="110"/>
      <c r="E38" s="105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27" ht="12.75" customHeight="1" x14ac:dyDescent="0.2">
      <c r="A39" s="89" t="s">
        <v>822</v>
      </c>
      <c r="B39" s="89" t="s">
        <v>823</v>
      </c>
      <c r="C39" s="217"/>
      <c r="D39" s="113">
        <f t="shared" ref="D39:D70" si="2">+C39+E39</f>
        <v>0</v>
      </c>
      <c r="E39" s="103">
        <f>SUM(F39:Q39)</f>
        <v>0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5"/>
      <c r="Q39" s="124"/>
    </row>
    <row r="40" spans="1:27" ht="12.75" customHeight="1" x14ac:dyDescent="0.2">
      <c r="A40" s="89" t="s">
        <v>824</v>
      </c>
      <c r="B40" s="89" t="s">
        <v>954</v>
      </c>
      <c r="C40" s="217">
        <v>-111826.63</v>
      </c>
      <c r="D40" s="115">
        <f t="shared" si="2"/>
        <v>-111826.63</v>
      </c>
      <c r="E40" s="103">
        <f t="shared" ref="E40:E106" si="3">SUM(F40:Q40)</f>
        <v>0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5"/>
      <c r="Q40" s="124"/>
    </row>
    <row r="41" spans="1:27" ht="12.75" customHeight="1" x14ac:dyDescent="0.2">
      <c r="A41" s="89" t="s">
        <v>825</v>
      </c>
      <c r="B41" s="89" t="s">
        <v>826</v>
      </c>
      <c r="C41" s="217"/>
      <c r="D41" s="115">
        <f t="shared" si="2"/>
        <v>0</v>
      </c>
      <c r="E41" s="103">
        <f t="shared" si="3"/>
        <v>0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5"/>
      <c r="Q41" s="124"/>
    </row>
    <row r="42" spans="1:27" ht="12.75" customHeight="1" x14ac:dyDescent="0.2">
      <c r="A42" s="89" t="s">
        <v>827</v>
      </c>
      <c r="B42" s="89" t="s">
        <v>955</v>
      </c>
      <c r="C42" s="217">
        <v>-11648.4</v>
      </c>
      <c r="D42" s="115">
        <f t="shared" si="2"/>
        <v>-11648.4</v>
      </c>
      <c r="E42" s="103">
        <f t="shared" si="3"/>
        <v>0</v>
      </c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5"/>
      <c r="Q42" s="124"/>
    </row>
    <row r="43" spans="1:27" ht="12.75" customHeight="1" x14ac:dyDescent="0.2">
      <c r="A43" s="89" t="s">
        <v>828</v>
      </c>
      <c r="B43" s="89" t="s">
        <v>782</v>
      </c>
      <c r="C43" s="217">
        <v>-2329.7199999999998</v>
      </c>
      <c r="D43" s="115">
        <f t="shared" si="2"/>
        <v>-2329.7199999999998</v>
      </c>
      <c r="E43" s="103">
        <f t="shared" si="3"/>
        <v>0</v>
      </c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5"/>
      <c r="Q43" s="124"/>
    </row>
    <row r="44" spans="1:27" ht="12.75" customHeight="1" x14ac:dyDescent="0.2">
      <c r="A44" s="92" t="s">
        <v>829</v>
      </c>
      <c r="B44" s="92" t="s">
        <v>830</v>
      </c>
      <c r="C44" s="217"/>
      <c r="D44" s="115">
        <f t="shared" si="2"/>
        <v>0</v>
      </c>
      <c r="E44" s="103">
        <f t="shared" si="3"/>
        <v>0</v>
      </c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5"/>
      <c r="Q44" s="124"/>
    </row>
    <row r="45" spans="1:27" ht="12.75" customHeight="1" x14ac:dyDescent="0.2">
      <c r="A45" s="92" t="s">
        <v>831</v>
      </c>
      <c r="B45" s="93" t="s">
        <v>832</v>
      </c>
      <c r="C45" s="217">
        <v>-7029.43</v>
      </c>
      <c r="D45" s="136">
        <f t="shared" si="2"/>
        <v>-7029.43</v>
      </c>
      <c r="E45" s="103">
        <f t="shared" si="3"/>
        <v>0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5"/>
      <c r="Q45" s="124"/>
    </row>
    <row r="46" spans="1:27" ht="12.75" customHeight="1" x14ac:dyDescent="0.2">
      <c r="A46" s="92" t="s">
        <v>833</v>
      </c>
      <c r="B46" s="93" t="s">
        <v>834</v>
      </c>
      <c r="C46" s="217">
        <v>-69.84</v>
      </c>
      <c r="D46" s="115">
        <f t="shared" si="2"/>
        <v>-69.84</v>
      </c>
      <c r="E46" s="103">
        <f t="shared" si="3"/>
        <v>0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5"/>
      <c r="Q46" s="124"/>
    </row>
    <row r="47" spans="1:27" ht="12.75" customHeight="1" x14ac:dyDescent="0.2">
      <c r="A47" s="92" t="s">
        <v>835</v>
      </c>
      <c r="B47" s="93" t="s">
        <v>836</v>
      </c>
      <c r="C47" s="217">
        <v>-6674.75</v>
      </c>
      <c r="D47" s="115">
        <f t="shared" si="2"/>
        <v>-6674.75</v>
      </c>
      <c r="E47" s="103">
        <f t="shared" si="3"/>
        <v>0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5"/>
      <c r="Q47" s="124"/>
    </row>
    <row r="48" spans="1:27" ht="12.75" customHeight="1" x14ac:dyDescent="0.2">
      <c r="A48" s="92" t="s">
        <v>837</v>
      </c>
      <c r="B48" s="93" t="s">
        <v>838</v>
      </c>
      <c r="C48" s="217"/>
      <c r="D48" s="115">
        <f t="shared" si="2"/>
        <v>0</v>
      </c>
      <c r="E48" s="103">
        <f t="shared" si="3"/>
        <v>0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5"/>
      <c r="Q48" s="124"/>
    </row>
    <row r="49" spans="1:18" ht="12.75" customHeight="1" x14ac:dyDescent="0.2">
      <c r="A49" s="92" t="s">
        <v>839</v>
      </c>
      <c r="B49" s="93" t="s">
        <v>5</v>
      </c>
      <c r="C49" s="217">
        <v>-35325.19</v>
      </c>
      <c r="D49" s="115">
        <f t="shared" si="2"/>
        <v>-35325.19</v>
      </c>
      <c r="E49" s="103">
        <f t="shared" si="3"/>
        <v>0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5"/>
      <c r="Q49" s="124"/>
      <c r="R49" s="273"/>
    </row>
    <row r="50" spans="1:18" ht="12.75" customHeight="1" x14ac:dyDescent="0.2">
      <c r="A50" s="92" t="s">
        <v>1062</v>
      </c>
      <c r="B50" s="93" t="s">
        <v>5</v>
      </c>
      <c r="C50" s="217"/>
      <c r="D50" s="115">
        <f t="shared" si="2"/>
        <v>0</v>
      </c>
      <c r="E50" s="10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5"/>
      <c r="Q50" s="124"/>
    </row>
    <row r="51" spans="1:18" ht="12.75" customHeight="1" x14ac:dyDescent="0.2">
      <c r="A51" s="92" t="s">
        <v>840</v>
      </c>
      <c r="B51" s="93" t="s">
        <v>6</v>
      </c>
      <c r="C51" s="217"/>
      <c r="D51" s="115">
        <f t="shared" si="2"/>
        <v>0</v>
      </c>
      <c r="E51" s="103">
        <f t="shared" si="3"/>
        <v>0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5"/>
      <c r="Q51" s="124"/>
    </row>
    <row r="52" spans="1:18" ht="12.75" customHeight="1" x14ac:dyDescent="0.2">
      <c r="A52" s="92" t="s">
        <v>841</v>
      </c>
      <c r="B52" s="93" t="s">
        <v>92</v>
      </c>
      <c r="C52" s="217"/>
      <c r="D52" s="115">
        <f t="shared" si="2"/>
        <v>0</v>
      </c>
      <c r="E52" s="103">
        <f t="shared" si="3"/>
        <v>0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5"/>
      <c r="Q52" s="124"/>
    </row>
    <row r="53" spans="1:18" ht="12.75" customHeight="1" x14ac:dyDescent="0.2">
      <c r="A53" s="92" t="s">
        <v>842</v>
      </c>
      <c r="B53" s="93" t="s">
        <v>843</v>
      </c>
      <c r="C53" s="217">
        <v>-377121.08</v>
      </c>
      <c r="D53" s="115">
        <f t="shared" si="2"/>
        <v>-377121.08</v>
      </c>
      <c r="E53" s="103">
        <f t="shared" si="3"/>
        <v>0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5"/>
      <c r="Q53" s="124"/>
      <c r="R53" s="273"/>
    </row>
    <row r="54" spans="1:18" ht="12.75" customHeight="1" x14ac:dyDescent="0.2">
      <c r="A54" s="92" t="s">
        <v>1063</v>
      </c>
      <c r="B54" s="93" t="s">
        <v>843</v>
      </c>
      <c r="C54" s="217"/>
      <c r="D54" s="115">
        <f t="shared" si="2"/>
        <v>0</v>
      </c>
      <c r="E54" s="10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5"/>
      <c r="Q54" s="124"/>
    </row>
    <row r="55" spans="1:18" ht="12.75" customHeight="1" x14ac:dyDescent="0.2">
      <c r="A55" s="92" t="s">
        <v>949</v>
      </c>
      <c r="B55" s="93" t="s">
        <v>1087</v>
      </c>
      <c r="C55" s="217"/>
      <c r="D55" s="115">
        <f t="shared" si="2"/>
        <v>0</v>
      </c>
      <c r="E55" s="103">
        <f t="shared" si="3"/>
        <v>0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5"/>
      <c r="Q55" s="124"/>
    </row>
    <row r="56" spans="1:18" ht="12.75" customHeight="1" x14ac:dyDescent="0.2">
      <c r="A56" s="92" t="s">
        <v>844</v>
      </c>
      <c r="B56" s="93" t="s">
        <v>845</v>
      </c>
      <c r="C56" s="217"/>
      <c r="D56" s="115">
        <f t="shared" si="2"/>
        <v>0</v>
      </c>
      <c r="E56" s="103">
        <f t="shared" si="3"/>
        <v>0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5"/>
      <c r="Q56" s="124"/>
    </row>
    <row r="57" spans="1:18" ht="12.75" customHeight="1" x14ac:dyDescent="0.2">
      <c r="A57" s="92" t="s">
        <v>846</v>
      </c>
      <c r="B57" s="93" t="s">
        <v>847</v>
      </c>
      <c r="C57" s="217">
        <v>-3491</v>
      </c>
      <c r="D57" s="115">
        <f t="shared" si="2"/>
        <v>-3491</v>
      </c>
      <c r="E57" s="103">
        <f t="shared" si="3"/>
        <v>0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5"/>
      <c r="Q57" s="124"/>
    </row>
    <row r="58" spans="1:18" ht="12.75" customHeight="1" x14ac:dyDescent="0.2">
      <c r="A58" s="92" t="s">
        <v>848</v>
      </c>
      <c r="B58" s="93" t="s">
        <v>849</v>
      </c>
      <c r="C58" s="217"/>
      <c r="D58" s="136">
        <f t="shared" si="2"/>
        <v>0</v>
      </c>
      <c r="E58" s="103">
        <f t="shared" si="3"/>
        <v>0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5"/>
      <c r="Q58" s="124"/>
    </row>
    <row r="59" spans="1:18" ht="12.75" customHeight="1" x14ac:dyDescent="0.2">
      <c r="A59" s="94" t="s">
        <v>963</v>
      </c>
      <c r="B59" s="94" t="s">
        <v>974</v>
      </c>
      <c r="C59" s="217"/>
      <c r="D59" s="136">
        <f t="shared" si="2"/>
        <v>0</v>
      </c>
      <c r="E59" s="103">
        <f t="shared" si="3"/>
        <v>0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5"/>
      <c r="Q59" s="124"/>
    </row>
    <row r="60" spans="1:18" ht="12.75" customHeight="1" x14ac:dyDescent="0.2">
      <c r="A60" s="94" t="s">
        <v>964</v>
      </c>
      <c r="B60" s="94" t="s">
        <v>975</v>
      </c>
      <c r="C60" s="217"/>
      <c r="D60" s="136">
        <f t="shared" si="2"/>
        <v>0</v>
      </c>
      <c r="E60" s="103">
        <f t="shared" si="3"/>
        <v>0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5"/>
      <c r="Q60" s="124"/>
    </row>
    <row r="61" spans="1:18" ht="12.75" customHeight="1" x14ac:dyDescent="0.2">
      <c r="A61" s="94" t="s">
        <v>965</v>
      </c>
      <c r="B61" s="94" t="s">
        <v>976</v>
      </c>
      <c r="C61" s="217"/>
      <c r="D61" s="136">
        <f t="shared" si="2"/>
        <v>0</v>
      </c>
      <c r="E61" s="103">
        <f t="shared" si="3"/>
        <v>0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5"/>
      <c r="Q61" s="124"/>
    </row>
    <row r="62" spans="1:18" ht="12.75" customHeight="1" x14ac:dyDescent="0.2">
      <c r="A62" s="94" t="s">
        <v>996</v>
      </c>
      <c r="B62" s="94" t="s">
        <v>1080</v>
      </c>
      <c r="C62" s="217">
        <v>-55074.74</v>
      </c>
      <c r="D62" s="136">
        <f t="shared" si="2"/>
        <v>-55074.74</v>
      </c>
      <c r="E62" s="103">
        <f t="shared" si="3"/>
        <v>0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5"/>
      <c r="Q62" s="124"/>
    </row>
    <row r="63" spans="1:18" ht="12.75" customHeight="1" x14ac:dyDescent="0.2">
      <c r="A63" s="92" t="s">
        <v>850</v>
      </c>
      <c r="B63" s="93" t="s">
        <v>956</v>
      </c>
      <c r="C63" s="217">
        <v>69780</v>
      </c>
      <c r="D63" s="217">
        <f t="shared" si="2"/>
        <v>69780</v>
      </c>
      <c r="E63" s="103">
        <f t="shared" si="3"/>
        <v>0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4"/>
    </row>
    <row r="64" spans="1:18" ht="12.75" customHeight="1" x14ac:dyDescent="0.2">
      <c r="A64" s="92" t="s">
        <v>851</v>
      </c>
      <c r="B64" s="93" t="s">
        <v>852</v>
      </c>
      <c r="C64" s="217"/>
      <c r="D64" s="217">
        <f t="shared" si="2"/>
        <v>0</v>
      </c>
      <c r="E64" s="103">
        <f t="shared" si="3"/>
        <v>0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5"/>
      <c r="Q64" s="124"/>
    </row>
    <row r="65" spans="1:17" ht="12.75" customHeight="1" x14ac:dyDescent="0.2">
      <c r="A65" s="92" t="s">
        <v>853</v>
      </c>
      <c r="B65" s="93" t="s">
        <v>854</v>
      </c>
      <c r="C65" s="217"/>
      <c r="D65" s="217">
        <f t="shared" si="2"/>
        <v>0</v>
      </c>
      <c r="E65" s="103">
        <f t="shared" si="3"/>
        <v>0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5"/>
      <c r="Q65" s="124"/>
    </row>
    <row r="66" spans="1:17" ht="12.75" customHeight="1" x14ac:dyDescent="0.2">
      <c r="A66" s="92" t="s">
        <v>855</v>
      </c>
      <c r="B66" s="93" t="s">
        <v>856</v>
      </c>
      <c r="C66" s="217"/>
      <c r="D66" s="217">
        <f t="shared" si="2"/>
        <v>0</v>
      </c>
      <c r="E66" s="103">
        <f t="shared" si="3"/>
        <v>0</v>
      </c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5"/>
      <c r="Q66" s="124"/>
    </row>
    <row r="67" spans="1:17" ht="12.75" customHeight="1" x14ac:dyDescent="0.2">
      <c r="A67" s="92" t="s">
        <v>857</v>
      </c>
      <c r="B67" s="93" t="s">
        <v>858</v>
      </c>
      <c r="C67" s="217">
        <v>74867.570000000007</v>
      </c>
      <c r="D67" s="217">
        <f t="shared" si="2"/>
        <v>74867.570000000007</v>
      </c>
      <c r="E67" s="103">
        <f t="shared" si="3"/>
        <v>0</v>
      </c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5"/>
      <c r="Q67" s="124"/>
    </row>
    <row r="68" spans="1:17" ht="12.75" customHeight="1" x14ac:dyDescent="0.2">
      <c r="A68" s="92" t="s">
        <v>702</v>
      </c>
      <c r="B68" s="93" t="s">
        <v>957</v>
      </c>
      <c r="C68" s="217">
        <v>13188.39</v>
      </c>
      <c r="D68" s="217">
        <f t="shared" si="2"/>
        <v>13188.39</v>
      </c>
      <c r="E68" s="103">
        <f t="shared" si="3"/>
        <v>0</v>
      </c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5"/>
      <c r="Q68" s="124"/>
    </row>
    <row r="69" spans="1:17" ht="12.75" customHeight="1" x14ac:dyDescent="0.2">
      <c r="A69" s="92" t="s">
        <v>859</v>
      </c>
      <c r="B69" s="93" t="s">
        <v>860</v>
      </c>
      <c r="C69" s="217">
        <v>4215.87</v>
      </c>
      <c r="D69" s="217">
        <f t="shared" si="2"/>
        <v>4215.87</v>
      </c>
      <c r="E69" s="103">
        <f t="shared" si="3"/>
        <v>0</v>
      </c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5"/>
      <c r="Q69" s="124"/>
    </row>
    <row r="70" spans="1:17" ht="12.75" customHeight="1" x14ac:dyDescent="0.2">
      <c r="A70" s="92" t="s">
        <v>861</v>
      </c>
      <c r="B70" s="93" t="s">
        <v>862</v>
      </c>
      <c r="C70" s="217">
        <v>17993.62</v>
      </c>
      <c r="D70" s="217">
        <f t="shared" si="2"/>
        <v>17993.62</v>
      </c>
      <c r="E70" s="103">
        <f t="shared" si="3"/>
        <v>0</v>
      </c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5"/>
      <c r="Q70" s="124"/>
    </row>
    <row r="71" spans="1:17" ht="12.75" customHeight="1" x14ac:dyDescent="0.2">
      <c r="A71" s="92" t="s">
        <v>863</v>
      </c>
      <c r="B71" s="93" t="s">
        <v>864</v>
      </c>
      <c r="C71" s="217"/>
      <c r="D71" s="217">
        <f t="shared" ref="D71:D103" si="4">+C71+E71</f>
        <v>0</v>
      </c>
      <c r="E71" s="103">
        <f t="shared" si="3"/>
        <v>0</v>
      </c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5"/>
      <c r="Q71" s="124"/>
    </row>
    <row r="72" spans="1:17" ht="12.75" customHeight="1" x14ac:dyDescent="0.2">
      <c r="A72" s="92" t="s">
        <v>865</v>
      </c>
      <c r="B72" s="93" t="s">
        <v>866</v>
      </c>
      <c r="C72" s="217"/>
      <c r="D72" s="217">
        <f t="shared" si="4"/>
        <v>0</v>
      </c>
      <c r="E72" s="103">
        <f t="shared" si="3"/>
        <v>0</v>
      </c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5"/>
      <c r="Q72" s="124"/>
    </row>
    <row r="73" spans="1:17" ht="12.75" customHeight="1" x14ac:dyDescent="0.2">
      <c r="A73" s="92" t="s">
        <v>867</v>
      </c>
      <c r="B73" s="93" t="s">
        <v>868</v>
      </c>
      <c r="C73" s="217"/>
      <c r="D73" s="217">
        <f t="shared" si="4"/>
        <v>0</v>
      </c>
      <c r="E73" s="103">
        <f t="shared" si="3"/>
        <v>0</v>
      </c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5"/>
      <c r="Q73" s="124"/>
    </row>
    <row r="74" spans="1:17" ht="12.75" customHeight="1" x14ac:dyDescent="0.2">
      <c r="A74" s="92" t="s">
        <v>869</v>
      </c>
      <c r="B74" s="93" t="s">
        <v>870</v>
      </c>
      <c r="C74" s="217"/>
      <c r="D74" s="217">
        <f t="shared" si="4"/>
        <v>0</v>
      </c>
      <c r="E74" s="103">
        <f t="shared" si="3"/>
        <v>0</v>
      </c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5"/>
      <c r="Q74" s="124"/>
    </row>
    <row r="75" spans="1:17" ht="12.75" customHeight="1" x14ac:dyDescent="0.2">
      <c r="A75" s="92" t="s">
        <v>871</v>
      </c>
      <c r="B75" s="93" t="s">
        <v>870</v>
      </c>
      <c r="C75" s="217"/>
      <c r="D75" s="217">
        <f t="shared" si="4"/>
        <v>0</v>
      </c>
      <c r="E75" s="103">
        <f t="shared" si="3"/>
        <v>0</v>
      </c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5"/>
      <c r="Q75" s="124"/>
    </row>
    <row r="76" spans="1:17" ht="12.75" customHeight="1" x14ac:dyDescent="0.2">
      <c r="A76" s="92" t="s">
        <v>872</v>
      </c>
      <c r="B76" s="93" t="s">
        <v>873</v>
      </c>
      <c r="C76" s="217"/>
      <c r="D76" s="217">
        <f t="shared" si="4"/>
        <v>0</v>
      </c>
      <c r="E76" s="103">
        <f t="shared" si="3"/>
        <v>0</v>
      </c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5"/>
      <c r="Q76" s="124"/>
    </row>
    <row r="77" spans="1:17" ht="12.75" customHeight="1" x14ac:dyDescent="0.2">
      <c r="A77" s="92" t="s">
        <v>874</v>
      </c>
      <c r="B77" s="93" t="s">
        <v>875</v>
      </c>
      <c r="C77" s="217"/>
      <c r="D77" s="217">
        <f t="shared" si="4"/>
        <v>0</v>
      </c>
      <c r="E77" s="103">
        <f t="shared" si="3"/>
        <v>0</v>
      </c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5"/>
      <c r="Q77" s="124"/>
    </row>
    <row r="78" spans="1:17" ht="12.75" customHeight="1" x14ac:dyDescent="0.2">
      <c r="A78" s="92" t="s">
        <v>924</v>
      </c>
      <c r="B78" s="93" t="s">
        <v>925</v>
      </c>
      <c r="C78" s="217">
        <v>12570.26</v>
      </c>
      <c r="D78" s="217">
        <f t="shared" si="4"/>
        <v>12570.26</v>
      </c>
      <c r="E78" s="103">
        <f t="shared" si="3"/>
        <v>0</v>
      </c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5"/>
      <c r="Q78" s="124"/>
    </row>
    <row r="79" spans="1:17" ht="12.75" customHeight="1" x14ac:dyDescent="0.2">
      <c r="A79" s="92" t="s">
        <v>876</v>
      </c>
      <c r="B79" s="93" t="s">
        <v>877</v>
      </c>
      <c r="C79" s="217"/>
      <c r="D79" s="217">
        <f t="shared" si="4"/>
        <v>0</v>
      </c>
      <c r="E79" s="103">
        <f t="shared" si="3"/>
        <v>0</v>
      </c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5"/>
      <c r="Q79" s="124"/>
    </row>
    <row r="80" spans="1:17" ht="12.75" customHeight="1" x14ac:dyDescent="0.2">
      <c r="A80" s="92" t="s">
        <v>878</v>
      </c>
      <c r="B80" s="93" t="s">
        <v>5</v>
      </c>
      <c r="C80" s="217">
        <v>1655.53</v>
      </c>
      <c r="D80" s="217">
        <f t="shared" si="4"/>
        <v>1655.53</v>
      </c>
      <c r="E80" s="103">
        <f t="shared" si="3"/>
        <v>0</v>
      </c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5"/>
      <c r="Q80" s="124"/>
    </row>
    <row r="81" spans="1:17" ht="12.75" customHeight="1" x14ac:dyDescent="0.2">
      <c r="A81" s="92" t="s">
        <v>879</v>
      </c>
      <c r="B81" s="93" t="s">
        <v>880</v>
      </c>
      <c r="C81" s="217"/>
      <c r="D81" s="217">
        <f t="shared" si="4"/>
        <v>0</v>
      </c>
      <c r="E81" s="103">
        <f t="shared" si="3"/>
        <v>0</v>
      </c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5"/>
      <c r="Q81" s="124"/>
    </row>
    <row r="82" spans="1:17" ht="12.75" customHeight="1" x14ac:dyDescent="0.2">
      <c r="A82" s="92" t="s">
        <v>950</v>
      </c>
      <c r="B82" s="93" t="s">
        <v>951</v>
      </c>
      <c r="C82" s="217"/>
      <c r="D82" s="136">
        <f t="shared" si="4"/>
        <v>0</v>
      </c>
      <c r="E82" s="103">
        <f t="shared" si="3"/>
        <v>0</v>
      </c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5"/>
      <c r="Q82" s="124"/>
    </row>
    <row r="83" spans="1:17" ht="12.75" customHeight="1" x14ac:dyDescent="0.2">
      <c r="A83" s="92" t="s">
        <v>961</v>
      </c>
      <c r="B83" s="93" t="s">
        <v>960</v>
      </c>
      <c r="C83" s="217">
        <v>86250</v>
      </c>
      <c r="D83" s="217">
        <f t="shared" si="4"/>
        <v>86250</v>
      </c>
      <c r="E83" s="103">
        <f t="shared" si="3"/>
        <v>0</v>
      </c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5"/>
      <c r="Q83" s="124"/>
    </row>
    <row r="84" spans="1:17" ht="12.75" customHeight="1" x14ac:dyDescent="0.2">
      <c r="A84" s="92" t="s">
        <v>881</v>
      </c>
      <c r="B84" s="93" t="s">
        <v>730</v>
      </c>
      <c r="C84" s="217">
        <v>3368.48</v>
      </c>
      <c r="D84" s="217">
        <f t="shared" si="4"/>
        <v>3368.48</v>
      </c>
      <c r="E84" s="103">
        <f t="shared" si="3"/>
        <v>0</v>
      </c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4"/>
    </row>
    <row r="85" spans="1:17" ht="12.75" customHeight="1" x14ac:dyDescent="0.2">
      <c r="A85" s="92" t="s">
        <v>882</v>
      </c>
      <c r="B85" s="93" t="s">
        <v>883</v>
      </c>
      <c r="C85" s="217"/>
      <c r="D85" s="217">
        <f t="shared" si="4"/>
        <v>0</v>
      </c>
      <c r="E85" s="103">
        <f t="shared" si="3"/>
        <v>0</v>
      </c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5"/>
      <c r="Q85" s="124"/>
    </row>
    <row r="86" spans="1:17" ht="12.75" customHeight="1" x14ac:dyDescent="0.2">
      <c r="A86" s="92" t="s">
        <v>914</v>
      </c>
      <c r="B86" s="93" t="s">
        <v>916</v>
      </c>
      <c r="C86" s="217"/>
      <c r="D86" s="217">
        <f t="shared" si="4"/>
        <v>0</v>
      </c>
      <c r="E86" s="103">
        <f t="shared" si="3"/>
        <v>0</v>
      </c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5"/>
      <c r="Q86" s="124"/>
    </row>
    <row r="87" spans="1:17" ht="12.75" customHeight="1" x14ac:dyDescent="0.2">
      <c r="A87" s="92" t="s">
        <v>915</v>
      </c>
      <c r="B87" s="93" t="s">
        <v>917</v>
      </c>
      <c r="C87" s="217"/>
      <c r="D87" s="217">
        <f t="shared" si="4"/>
        <v>0</v>
      </c>
      <c r="E87" s="103">
        <f t="shared" si="3"/>
        <v>0</v>
      </c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5"/>
      <c r="Q87" s="124"/>
    </row>
    <row r="88" spans="1:17" ht="12.75" customHeight="1" x14ac:dyDescent="0.2">
      <c r="A88" s="92" t="s">
        <v>921</v>
      </c>
      <c r="B88" s="93" t="s">
        <v>922</v>
      </c>
      <c r="C88" s="217"/>
      <c r="D88" s="217">
        <f t="shared" si="4"/>
        <v>0</v>
      </c>
      <c r="E88" s="103">
        <f t="shared" si="3"/>
        <v>0</v>
      </c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5"/>
      <c r="Q88" s="124"/>
    </row>
    <row r="89" spans="1:17" ht="12.75" customHeight="1" x14ac:dyDescent="0.2">
      <c r="A89" s="92" t="s">
        <v>700</v>
      </c>
      <c r="B89" s="93" t="s">
        <v>884</v>
      </c>
      <c r="C89" s="217">
        <v>1000.51</v>
      </c>
      <c r="D89" s="217">
        <f t="shared" si="4"/>
        <v>1000.51</v>
      </c>
      <c r="E89" s="103">
        <f t="shared" si="3"/>
        <v>0</v>
      </c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5"/>
      <c r="Q89" s="124"/>
    </row>
    <row r="90" spans="1:17" ht="12.75" customHeight="1" x14ac:dyDescent="0.2">
      <c r="A90" s="92" t="s">
        <v>601</v>
      </c>
      <c r="B90" s="93" t="s">
        <v>885</v>
      </c>
      <c r="C90" s="217"/>
      <c r="D90" s="217">
        <f t="shared" si="4"/>
        <v>0</v>
      </c>
      <c r="E90" s="103">
        <f t="shared" si="3"/>
        <v>0</v>
      </c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5"/>
      <c r="Q90" s="124"/>
    </row>
    <row r="91" spans="1:17" ht="12.75" customHeight="1" x14ac:dyDescent="0.2">
      <c r="A91" s="92" t="s">
        <v>886</v>
      </c>
      <c r="B91" s="93" t="s">
        <v>887</v>
      </c>
      <c r="C91" s="217">
        <v>72.45</v>
      </c>
      <c r="D91" s="217">
        <f t="shared" si="4"/>
        <v>72.45</v>
      </c>
      <c r="E91" s="103">
        <f t="shared" si="3"/>
        <v>0</v>
      </c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5"/>
      <c r="Q91" s="124"/>
    </row>
    <row r="92" spans="1:17" ht="12.75" customHeight="1" x14ac:dyDescent="0.2">
      <c r="A92" s="92" t="s">
        <v>1040</v>
      </c>
      <c r="B92" s="93" t="s">
        <v>1053</v>
      </c>
      <c r="C92" s="217">
        <v>1581.97</v>
      </c>
      <c r="D92" s="217">
        <f t="shared" si="4"/>
        <v>1581.97</v>
      </c>
      <c r="E92" s="103">
        <f t="shared" si="3"/>
        <v>0</v>
      </c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5"/>
      <c r="Q92" s="124"/>
    </row>
    <row r="93" spans="1:17" ht="12.75" customHeight="1" x14ac:dyDescent="0.2">
      <c r="A93" s="92" t="s">
        <v>282</v>
      </c>
      <c r="B93" s="93" t="s">
        <v>888</v>
      </c>
      <c r="C93" s="217"/>
      <c r="D93" s="217">
        <f t="shared" si="4"/>
        <v>0</v>
      </c>
      <c r="E93" s="103">
        <f t="shared" si="3"/>
        <v>0</v>
      </c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5"/>
      <c r="Q93" s="124"/>
    </row>
    <row r="94" spans="1:17" ht="12.75" customHeight="1" x14ac:dyDescent="0.2">
      <c r="A94" s="92" t="s">
        <v>889</v>
      </c>
      <c r="B94" s="93" t="s">
        <v>890</v>
      </c>
      <c r="C94" s="217">
        <v>5000</v>
      </c>
      <c r="D94" s="217">
        <f t="shared" si="4"/>
        <v>5000</v>
      </c>
      <c r="E94" s="103">
        <f t="shared" si="3"/>
        <v>0</v>
      </c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5"/>
      <c r="Q94" s="124"/>
    </row>
    <row r="95" spans="1:17" ht="12.75" customHeight="1" x14ac:dyDescent="0.2">
      <c r="A95" s="89" t="s">
        <v>891</v>
      </c>
      <c r="B95" s="93" t="s">
        <v>892</v>
      </c>
      <c r="C95" s="217">
        <v>733.32</v>
      </c>
      <c r="D95" s="217">
        <f t="shared" si="4"/>
        <v>733.32</v>
      </c>
      <c r="E95" s="103">
        <f t="shared" si="3"/>
        <v>0</v>
      </c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5"/>
      <c r="Q95" s="124"/>
    </row>
    <row r="96" spans="1:17" ht="12.75" customHeight="1" x14ac:dyDescent="0.2">
      <c r="A96" s="89" t="s">
        <v>1070</v>
      </c>
      <c r="B96" s="93" t="s">
        <v>1071</v>
      </c>
      <c r="C96" s="217">
        <v>25000</v>
      </c>
      <c r="D96" s="217">
        <f t="shared" si="4"/>
        <v>25000</v>
      </c>
      <c r="E96" s="103">
        <f t="shared" si="3"/>
        <v>0</v>
      </c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5"/>
      <c r="Q96" s="124"/>
    </row>
    <row r="97" spans="1:17" ht="12.75" customHeight="1" x14ac:dyDescent="0.2">
      <c r="A97" s="92" t="s">
        <v>704</v>
      </c>
      <c r="B97" s="93" t="s">
        <v>893</v>
      </c>
      <c r="C97" s="217">
        <v>227.16</v>
      </c>
      <c r="D97" s="217">
        <f t="shared" si="4"/>
        <v>227.16</v>
      </c>
      <c r="E97" s="103">
        <f t="shared" si="3"/>
        <v>0</v>
      </c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5"/>
      <c r="Q97" s="124"/>
    </row>
    <row r="98" spans="1:17" ht="12.75" customHeight="1" x14ac:dyDescent="0.2">
      <c r="A98" s="92" t="s">
        <v>894</v>
      </c>
      <c r="B98" s="93" t="s">
        <v>3</v>
      </c>
      <c r="C98" s="217"/>
      <c r="D98" s="217">
        <f t="shared" si="4"/>
        <v>0</v>
      </c>
      <c r="E98" s="103">
        <f t="shared" si="3"/>
        <v>0</v>
      </c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5"/>
      <c r="Q98" s="124"/>
    </row>
    <row r="99" spans="1:17" ht="12.75" customHeight="1" x14ac:dyDescent="0.2">
      <c r="A99" s="92" t="s">
        <v>895</v>
      </c>
      <c r="B99" s="93" t="s">
        <v>896</v>
      </c>
      <c r="C99" s="217"/>
      <c r="D99" s="217">
        <f t="shared" si="4"/>
        <v>0</v>
      </c>
      <c r="E99" s="103">
        <f t="shared" si="3"/>
        <v>0</v>
      </c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5"/>
      <c r="Q99" s="124"/>
    </row>
    <row r="100" spans="1:17" ht="12.75" customHeight="1" x14ac:dyDescent="0.2">
      <c r="A100" s="92" t="s">
        <v>897</v>
      </c>
      <c r="B100" s="93" t="s">
        <v>92</v>
      </c>
      <c r="C100" s="217"/>
      <c r="D100" s="217">
        <f t="shared" si="4"/>
        <v>0</v>
      </c>
      <c r="E100" s="103">
        <f t="shared" si="3"/>
        <v>0</v>
      </c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5"/>
      <c r="Q100" s="124"/>
    </row>
    <row r="101" spans="1:17" ht="12.75" customHeight="1" x14ac:dyDescent="0.2">
      <c r="A101" s="92" t="s">
        <v>291</v>
      </c>
      <c r="B101" s="93" t="s">
        <v>14</v>
      </c>
      <c r="C101" s="217">
        <v>-7721</v>
      </c>
      <c r="D101" s="217">
        <f t="shared" si="4"/>
        <v>-7721</v>
      </c>
      <c r="E101" s="103">
        <f t="shared" si="3"/>
        <v>0</v>
      </c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5"/>
      <c r="Q101" s="124"/>
    </row>
    <row r="102" spans="1:17" ht="12.75" customHeight="1" x14ac:dyDescent="0.2">
      <c r="A102" s="92" t="s">
        <v>898</v>
      </c>
      <c r="B102" s="93" t="s">
        <v>958</v>
      </c>
      <c r="C102" s="217">
        <v>63137.03</v>
      </c>
      <c r="D102" s="137">
        <f t="shared" si="4"/>
        <v>63137.03</v>
      </c>
      <c r="E102" s="103">
        <f t="shared" si="3"/>
        <v>0</v>
      </c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5"/>
      <c r="Q102" s="124"/>
    </row>
    <row r="103" spans="1:17" ht="12.75" customHeight="1" x14ac:dyDescent="0.2">
      <c r="A103" s="92" t="s">
        <v>372</v>
      </c>
      <c r="B103" s="93" t="s">
        <v>164</v>
      </c>
      <c r="C103" s="217"/>
      <c r="D103" s="137">
        <f t="shared" si="4"/>
        <v>0</v>
      </c>
      <c r="E103" s="103">
        <f t="shared" si="3"/>
        <v>0</v>
      </c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5"/>
      <c r="Q103" s="124"/>
    </row>
    <row r="104" spans="1:17" ht="12.75" customHeight="1" x14ac:dyDescent="0.2">
      <c r="A104" s="92" t="s">
        <v>899</v>
      </c>
      <c r="B104" s="93" t="s">
        <v>15</v>
      </c>
      <c r="C104" s="217">
        <v>33573.61</v>
      </c>
      <c r="D104" s="137">
        <f t="shared" ref="D104:D122" si="5">+C104+E104</f>
        <v>33573.61</v>
      </c>
      <c r="E104" s="103">
        <f t="shared" si="3"/>
        <v>0</v>
      </c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5"/>
      <c r="Q104" s="124"/>
    </row>
    <row r="105" spans="1:17" ht="12.75" customHeight="1" x14ac:dyDescent="0.2">
      <c r="A105" s="92" t="s">
        <v>900</v>
      </c>
      <c r="B105" s="93" t="s">
        <v>971</v>
      </c>
      <c r="C105" s="217"/>
      <c r="D105" s="137">
        <f t="shared" si="5"/>
        <v>0</v>
      </c>
      <c r="E105" s="103">
        <f t="shared" si="3"/>
        <v>0</v>
      </c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5"/>
      <c r="Q105" s="124"/>
    </row>
    <row r="106" spans="1:17" ht="12.75" customHeight="1" x14ac:dyDescent="0.2">
      <c r="A106" s="94" t="s">
        <v>966</v>
      </c>
      <c r="B106" s="89" t="s">
        <v>977</v>
      </c>
      <c r="C106" s="217"/>
      <c r="D106" s="137">
        <f t="shared" si="5"/>
        <v>0</v>
      </c>
      <c r="E106" s="103">
        <f t="shared" si="3"/>
        <v>0</v>
      </c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5"/>
      <c r="Q106" s="124"/>
    </row>
    <row r="107" spans="1:17" ht="12.75" customHeight="1" x14ac:dyDescent="0.2">
      <c r="A107" s="94" t="s">
        <v>967</v>
      </c>
      <c r="B107" s="89" t="s">
        <v>978</v>
      </c>
      <c r="C107" s="217"/>
      <c r="D107" s="137">
        <f t="shared" si="5"/>
        <v>0</v>
      </c>
      <c r="E107" s="103">
        <f t="shared" ref="E107:E122" si="6">SUM(F107:Q107)</f>
        <v>0</v>
      </c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5"/>
      <c r="Q107" s="124"/>
    </row>
    <row r="108" spans="1:17" ht="12.75" customHeight="1" x14ac:dyDescent="0.2">
      <c r="A108" s="94" t="s">
        <v>968</v>
      </c>
      <c r="B108" s="89" t="s">
        <v>979</v>
      </c>
      <c r="C108" s="217"/>
      <c r="D108" s="137">
        <f t="shared" si="5"/>
        <v>0</v>
      </c>
      <c r="E108" s="103">
        <f t="shared" si="6"/>
        <v>0</v>
      </c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5"/>
      <c r="Q108" s="124"/>
    </row>
    <row r="109" spans="1:17" ht="12.75" customHeight="1" x14ac:dyDescent="0.2">
      <c r="A109" s="94" t="s">
        <v>969</v>
      </c>
      <c r="B109" s="89" t="s">
        <v>980</v>
      </c>
      <c r="C109" s="217"/>
      <c r="D109" s="137">
        <f t="shared" si="5"/>
        <v>0</v>
      </c>
      <c r="E109" s="103">
        <f t="shared" si="6"/>
        <v>0</v>
      </c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5"/>
      <c r="Q109" s="124"/>
    </row>
    <row r="110" spans="1:17" ht="12.75" customHeight="1" x14ac:dyDescent="0.2">
      <c r="A110" s="94" t="s">
        <v>972</v>
      </c>
      <c r="B110" s="89" t="s">
        <v>981</v>
      </c>
      <c r="C110" s="217">
        <v>7705.47</v>
      </c>
      <c r="D110" s="137">
        <f t="shared" si="5"/>
        <v>7705.47</v>
      </c>
      <c r="E110" s="103">
        <f t="shared" si="6"/>
        <v>0</v>
      </c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5"/>
      <c r="Q110" s="124"/>
    </row>
    <row r="111" spans="1:17" ht="12.75" customHeight="1" x14ac:dyDescent="0.2">
      <c r="A111" s="94" t="s">
        <v>970</v>
      </c>
      <c r="B111" s="89" t="s">
        <v>982</v>
      </c>
      <c r="C111" s="217">
        <v>3880</v>
      </c>
      <c r="D111" s="137">
        <f t="shared" si="5"/>
        <v>3880</v>
      </c>
      <c r="E111" s="103">
        <f t="shared" si="6"/>
        <v>0</v>
      </c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5"/>
      <c r="Q111" s="124"/>
    </row>
    <row r="112" spans="1:17" ht="12.75" customHeight="1" x14ac:dyDescent="0.2">
      <c r="A112" s="94" t="s">
        <v>998</v>
      </c>
      <c r="B112" s="89" t="s">
        <v>999</v>
      </c>
      <c r="C112" s="217"/>
      <c r="D112" s="137">
        <f t="shared" si="5"/>
        <v>0</v>
      </c>
      <c r="E112" s="103">
        <f t="shared" si="6"/>
        <v>0</v>
      </c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5"/>
      <c r="Q112" s="124"/>
    </row>
    <row r="113" spans="1:17" ht="12.75" customHeight="1" x14ac:dyDescent="0.2">
      <c r="A113" s="94" t="s">
        <v>997</v>
      </c>
      <c r="B113" s="89" t="s">
        <v>1080</v>
      </c>
      <c r="C113" s="217">
        <v>50915.06</v>
      </c>
      <c r="D113" s="137">
        <f t="shared" si="5"/>
        <v>50915.06</v>
      </c>
      <c r="E113" s="103">
        <f t="shared" si="6"/>
        <v>0</v>
      </c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5"/>
      <c r="Q113" s="124"/>
    </row>
    <row r="114" spans="1:17" ht="12.75" customHeight="1" x14ac:dyDescent="0.2">
      <c r="A114" s="92" t="s">
        <v>901</v>
      </c>
      <c r="B114" s="93" t="s">
        <v>902</v>
      </c>
      <c r="C114" s="217">
        <v>15923.5</v>
      </c>
      <c r="D114" s="217">
        <f t="shared" si="5"/>
        <v>15923.5</v>
      </c>
      <c r="E114" s="103">
        <f t="shared" si="6"/>
        <v>0</v>
      </c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5"/>
      <c r="Q114" s="124"/>
    </row>
    <row r="115" spans="1:17" ht="12.75" customHeight="1" x14ac:dyDescent="0.2">
      <c r="A115" s="92" t="s">
        <v>903</v>
      </c>
      <c r="B115" s="93" t="s">
        <v>739</v>
      </c>
      <c r="C115" s="217">
        <v>16181.42</v>
      </c>
      <c r="D115" s="217">
        <f t="shared" si="5"/>
        <v>16181.42</v>
      </c>
      <c r="E115" s="103">
        <f t="shared" si="6"/>
        <v>0</v>
      </c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5"/>
      <c r="Q115" s="124"/>
    </row>
    <row r="116" spans="1:17" ht="12.75" customHeight="1" x14ac:dyDescent="0.2">
      <c r="A116" s="95" t="s">
        <v>918</v>
      </c>
      <c r="B116" s="96" t="s">
        <v>959</v>
      </c>
      <c r="C116" s="217"/>
      <c r="D116" s="217">
        <f t="shared" si="5"/>
        <v>0</v>
      </c>
      <c r="E116" s="103">
        <f t="shared" si="6"/>
        <v>0</v>
      </c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5"/>
      <c r="Q116" s="124"/>
    </row>
    <row r="117" spans="1:17" ht="12.75" customHeight="1" x14ac:dyDescent="0.2">
      <c r="A117" s="95" t="s">
        <v>904</v>
      </c>
      <c r="B117" s="96" t="s">
        <v>905</v>
      </c>
      <c r="C117" s="217">
        <v>8920.2800000000007</v>
      </c>
      <c r="D117" s="217">
        <f t="shared" si="5"/>
        <v>8920.2800000000007</v>
      </c>
      <c r="E117" s="103">
        <f t="shared" si="6"/>
        <v>0</v>
      </c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5"/>
      <c r="Q117" s="124"/>
    </row>
    <row r="118" spans="1:17" ht="12.75" customHeight="1" x14ac:dyDescent="0.2">
      <c r="A118" s="95" t="s">
        <v>906</v>
      </c>
      <c r="B118" s="96" t="s">
        <v>907</v>
      </c>
      <c r="C118" s="217">
        <v>73762.5</v>
      </c>
      <c r="D118" s="217">
        <f t="shared" si="5"/>
        <v>73762.5</v>
      </c>
      <c r="E118" s="103">
        <f t="shared" si="6"/>
        <v>0</v>
      </c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5"/>
      <c r="Q118" s="124"/>
    </row>
    <row r="119" spans="1:17" ht="12.75" customHeight="1" x14ac:dyDescent="0.2">
      <c r="A119" s="95" t="s">
        <v>908</v>
      </c>
      <c r="B119" s="96" t="s">
        <v>909</v>
      </c>
      <c r="C119" s="217">
        <v>2231.08</v>
      </c>
      <c r="D119" s="217">
        <f t="shared" si="5"/>
        <v>2231.08</v>
      </c>
      <c r="E119" s="103">
        <f t="shared" si="6"/>
        <v>0</v>
      </c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5"/>
      <c r="Q119" s="124"/>
    </row>
    <row r="120" spans="1:17" ht="12.75" customHeight="1" x14ac:dyDescent="0.2">
      <c r="A120" s="95" t="s">
        <v>910</v>
      </c>
      <c r="B120" s="96" t="s">
        <v>911</v>
      </c>
      <c r="C120" s="217">
        <v>5269.73</v>
      </c>
      <c r="D120" s="217">
        <f t="shared" si="5"/>
        <v>5269.73</v>
      </c>
      <c r="E120" s="103">
        <f t="shared" si="6"/>
        <v>0</v>
      </c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5"/>
      <c r="Q120" s="124"/>
    </row>
    <row r="121" spans="1:17" ht="12.75" customHeight="1" x14ac:dyDescent="0.2">
      <c r="A121" s="95" t="s">
        <v>912</v>
      </c>
      <c r="B121" s="96" t="s">
        <v>821</v>
      </c>
      <c r="C121" s="217"/>
      <c r="D121" s="217">
        <f t="shared" si="5"/>
        <v>0</v>
      </c>
      <c r="E121" s="103">
        <f t="shared" si="6"/>
        <v>0</v>
      </c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5"/>
      <c r="Q121" s="124"/>
    </row>
    <row r="122" spans="1:17" ht="12.75" customHeight="1" thickBot="1" x14ac:dyDescent="0.25">
      <c r="A122" s="97" t="s">
        <v>919</v>
      </c>
      <c r="B122" s="98" t="s">
        <v>920</v>
      </c>
      <c r="C122" s="138"/>
      <c r="D122" s="138">
        <f t="shared" si="5"/>
        <v>0</v>
      </c>
      <c r="E122" s="103">
        <f t="shared" si="6"/>
        <v>0</v>
      </c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7"/>
      <c r="Q122" s="128"/>
    </row>
    <row r="123" spans="1:17" ht="11.1" customHeight="1" x14ac:dyDescent="0.2">
      <c r="C123" s="111"/>
      <c r="D123" s="111"/>
      <c r="E123" s="101"/>
      <c r="F123" s="131"/>
      <c r="M123" s="112"/>
      <c r="N123" s="112"/>
    </row>
    <row r="124" spans="1:17" ht="11.1" customHeight="1" x14ac:dyDescent="0.2">
      <c r="C124" s="111"/>
      <c r="D124" s="111">
        <f>SUM(D39:D122)</f>
        <v>-19306.970000000012</v>
      </c>
      <c r="E124" s="102"/>
      <c r="F124" s="132">
        <f>SUM(F4:F122)</f>
        <v>-1.9099388737231493E-10</v>
      </c>
      <c r="G124" s="112">
        <f>SUM(G4:G122)</f>
        <v>0</v>
      </c>
      <c r="H124" s="112">
        <f t="shared" ref="H124:Q124" si="7">SUM(H4:H122)</f>
        <v>0</v>
      </c>
      <c r="I124" s="112">
        <f t="shared" si="7"/>
        <v>0</v>
      </c>
      <c r="J124" s="112">
        <f t="shared" si="7"/>
        <v>0</v>
      </c>
      <c r="K124" s="112">
        <f t="shared" si="7"/>
        <v>0</v>
      </c>
      <c r="L124" s="112">
        <f t="shared" si="7"/>
        <v>0</v>
      </c>
      <c r="M124" s="112">
        <f t="shared" si="7"/>
        <v>0</v>
      </c>
      <c r="N124" s="112">
        <f t="shared" si="7"/>
        <v>0</v>
      </c>
      <c r="O124" s="112">
        <f t="shared" si="7"/>
        <v>0</v>
      </c>
      <c r="P124" s="112">
        <f t="shared" si="7"/>
        <v>0</v>
      </c>
      <c r="Q124" s="112">
        <f t="shared" si="7"/>
        <v>0</v>
      </c>
    </row>
    <row r="125" spans="1:17" ht="11.1" customHeight="1" x14ac:dyDescent="0.2">
      <c r="C125" s="111"/>
      <c r="D125" s="111"/>
      <c r="E125" s="102"/>
      <c r="F125" s="132"/>
      <c r="M125" s="112"/>
      <c r="N125" s="112"/>
    </row>
    <row r="126" spans="1:17" ht="11.1" customHeight="1" x14ac:dyDescent="0.2">
      <c r="C126" s="111"/>
      <c r="D126" s="111">
        <f>ROUND(SUM(D4:D122),2)</f>
        <v>25000</v>
      </c>
      <c r="E126" s="102"/>
      <c r="F126" s="132"/>
      <c r="M126" s="112"/>
      <c r="N126" s="112"/>
    </row>
    <row r="127" spans="1:17" ht="11.1" customHeight="1" x14ac:dyDescent="0.2">
      <c r="C127" s="111"/>
      <c r="D127" s="111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-September</vt:lpstr>
      <vt:lpstr>TB</vt:lpstr>
      <vt:lpstr>Investment</vt:lpstr>
      <vt:lpstr>Budget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-September'!Print_Area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Anna Mizerska</cp:lastModifiedBy>
  <cp:lastPrinted>2020-02-25T09:14:53Z</cp:lastPrinted>
  <dcterms:created xsi:type="dcterms:W3CDTF">2009-02-26T10:12:44Z</dcterms:created>
  <dcterms:modified xsi:type="dcterms:W3CDTF">2020-02-25T09:15:01Z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