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MC\2019\April 2019\Pre Read\"/>
    </mc:Choice>
  </mc:AlternateContent>
  <bookViews>
    <workbookView xWindow="0" yWindow="0" windowWidth="28800" windowHeight="1170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Mar" sheetId="15" r:id="rId8"/>
    <sheet name="TB" sheetId="13" r:id="rId9"/>
    <sheet name="Investment" sheetId="16" r:id="rId10"/>
    <sheet name="Budget" sheetId="19" state="hidden" r:id="rId11"/>
  </sheets>
  <definedNames>
    <definedName name="_xlnm._FilterDatabase" localSheetId="0" hidden="1">'Man Accs '!$B$2:$H$2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Sheet'!$A$1:$H$38</definedName>
    <definedName name="_xlnm.Print_Area" localSheetId="0">'Man Accs '!$A$1:$O$88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TB!$A$1:$Q$126</definedName>
    <definedName name="_xlnm.Print_Area" localSheetId="7">'TB (2) -Mar'!$A$1:$F$126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L44" i="10" l="1"/>
  <c r="K37" i="10"/>
  <c r="L45" i="10"/>
  <c r="L27" i="10"/>
  <c r="L26" i="10"/>
  <c r="N44" i="10"/>
  <c r="N45" i="10" s="1"/>
  <c r="M45" i="10"/>
  <c r="M41" i="10" l="1"/>
  <c r="K41" i="10"/>
  <c r="O45" i="10"/>
  <c r="N26" i="10"/>
  <c r="N27" i="10"/>
  <c r="O40" i="10" l="1"/>
  <c r="L40" i="10" s="1"/>
  <c r="E62" i="10"/>
  <c r="E63" i="10" s="1"/>
  <c r="E39" i="10"/>
  <c r="H62" i="10"/>
  <c r="H55" i="10"/>
  <c r="H54" i="10"/>
  <c r="S27" i="10"/>
  <c r="X27" i="10"/>
  <c r="E27" i="10" s="1"/>
  <c r="T27" i="10"/>
  <c r="U27" i="10" s="1"/>
  <c r="V27" i="10" s="1"/>
  <c r="W27" i="10" s="1"/>
  <c r="X26" i="10"/>
  <c r="E26" i="10" s="1"/>
  <c r="S26" i="10"/>
  <c r="T26" i="10" s="1"/>
  <c r="U26" i="10" s="1"/>
  <c r="V26" i="10" s="1"/>
  <c r="W26" i="10" s="1"/>
  <c r="W28" i="10" s="1"/>
  <c r="O28" i="10"/>
  <c r="L28" i="10" s="1"/>
  <c r="X78" i="10"/>
  <c r="E78" i="10" s="1"/>
  <c r="S78" i="10"/>
  <c r="T78" i="10" s="1"/>
  <c r="U78" i="10" s="1"/>
  <c r="V78" i="10" s="1"/>
  <c r="W78" i="10" s="1"/>
  <c r="X75" i="10"/>
  <c r="Y75" i="10" s="1"/>
  <c r="Z75" i="10" s="1"/>
  <c r="AA75" i="10" s="1"/>
  <c r="AB75" i="10" s="1"/>
  <c r="AC75" i="10" s="1"/>
  <c r="AD75" i="10" s="1"/>
  <c r="S75" i="10"/>
  <c r="T75" i="10" s="1"/>
  <c r="U75" i="10" s="1"/>
  <c r="V75" i="10" s="1"/>
  <c r="W75" i="10" s="1"/>
  <c r="X72" i="10"/>
  <c r="E72" i="10" s="1"/>
  <c r="S72" i="10"/>
  <c r="T72" i="10" s="1"/>
  <c r="U72" i="10" s="1"/>
  <c r="V72" i="10" s="1"/>
  <c r="W72" i="10" s="1"/>
  <c r="X69" i="10"/>
  <c r="Y69" i="10" s="1"/>
  <c r="Z69" i="10" s="1"/>
  <c r="AA69" i="10" s="1"/>
  <c r="AB69" i="10" s="1"/>
  <c r="AC69" i="10" s="1"/>
  <c r="AD69" i="10" s="1"/>
  <c r="S69" i="10"/>
  <c r="X68" i="10"/>
  <c r="Y68" i="10" s="1"/>
  <c r="Z68" i="10" s="1"/>
  <c r="AA68" i="10" s="1"/>
  <c r="AB68" i="10" s="1"/>
  <c r="AC68" i="10" s="1"/>
  <c r="AD68" i="10" s="1"/>
  <c r="S68" i="10"/>
  <c r="T68" i="10" s="1"/>
  <c r="U68" i="10" s="1"/>
  <c r="V68" i="10" s="1"/>
  <c r="W68" i="10" s="1"/>
  <c r="X67" i="10"/>
  <c r="E67" i="10" s="1"/>
  <c r="S67" i="10"/>
  <c r="T67" i="10" s="1"/>
  <c r="U67" i="10" s="1"/>
  <c r="V67" i="10" s="1"/>
  <c r="W67" i="10" s="1"/>
  <c r="X58" i="10"/>
  <c r="E58" i="10" s="1"/>
  <c r="S58" i="10"/>
  <c r="T58" i="10" s="1"/>
  <c r="U58" i="10" s="1"/>
  <c r="V58" i="10" s="1"/>
  <c r="W58" i="10" s="1"/>
  <c r="X57" i="10"/>
  <c r="E57" i="10" s="1"/>
  <c r="S57" i="10"/>
  <c r="T57" i="10" s="1"/>
  <c r="U57" i="10" s="1"/>
  <c r="V57" i="10" s="1"/>
  <c r="W57" i="10" s="1"/>
  <c r="X56" i="10"/>
  <c r="E56" i="10" s="1"/>
  <c r="S56" i="10"/>
  <c r="T56" i="10" s="1"/>
  <c r="U56" i="10" s="1"/>
  <c r="V56" i="10" s="1"/>
  <c r="W56" i="10" s="1"/>
  <c r="X53" i="10"/>
  <c r="E53" i="10" s="1"/>
  <c r="S53" i="10"/>
  <c r="T53" i="10" s="1"/>
  <c r="U53" i="10" s="1"/>
  <c r="V53" i="10" s="1"/>
  <c r="W53" i="10" s="1"/>
  <c r="X52" i="10"/>
  <c r="E52" i="10" s="1"/>
  <c r="S52" i="10"/>
  <c r="T52" i="10" s="1"/>
  <c r="U52" i="10" s="1"/>
  <c r="V52" i="10" s="1"/>
  <c r="W52" i="10" s="1"/>
  <c r="X51" i="10"/>
  <c r="E51" i="10" s="1"/>
  <c r="S51" i="10"/>
  <c r="T51" i="10" s="1"/>
  <c r="U51" i="10" s="1"/>
  <c r="V51" i="10" s="1"/>
  <c r="W51" i="10" s="1"/>
  <c r="S40" i="10"/>
  <c r="T40" i="10" s="1"/>
  <c r="U40" i="10" s="1"/>
  <c r="V40" i="10" s="1"/>
  <c r="W40" i="10" s="1"/>
  <c r="Z39" i="10"/>
  <c r="AA39" i="10" s="1"/>
  <c r="AB39" i="10" s="1"/>
  <c r="AC39" i="10" s="1"/>
  <c r="AD39" i="10" s="1"/>
  <c r="S39" i="10"/>
  <c r="T39" i="10" s="1"/>
  <c r="U39" i="10" s="1"/>
  <c r="V39" i="10" s="1"/>
  <c r="W39" i="10" s="1"/>
  <c r="W41" i="10" s="1"/>
  <c r="X36" i="10"/>
  <c r="E36" i="10" s="1"/>
  <c r="S36" i="10"/>
  <c r="T36" i="10" s="1"/>
  <c r="U36" i="10" s="1"/>
  <c r="V36" i="10" s="1"/>
  <c r="W36" i="10" s="1"/>
  <c r="X35" i="10"/>
  <c r="Y35" i="10" s="1"/>
  <c r="Z35" i="10" s="1"/>
  <c r="AA35" i="10" s="1"/>
  <c r="AB35" i="10" s="1"/>
  <c r="AC35" i="10" s="1"/>
  <c r="AD35" i="10" s="1"/>
  <c r="S35" i="10"/>
  <c r="T35" i="10" s="1"/>
  <c r="U35" i="10" s="1"/>
  <c r="V35" i="10" s="1"/>
  <c r="W35" i="10" s="1"/>
  <c r="Y34" i="10"/>
  <c r="Z34" i="10" s="1"/>
  <c r="AA34" i="10" s="1"/>
  <c r="AB34" i="10" s="1"/>
  <c r="AC34" i="10" s="1"/>
  <c r="AD34" i="10" s="1"/>
  <c r="X34" i="10"/>
  <c r="E34" i="10" s="1"/>
  <c r="S34" i="10"/>
  <c r="T34" i="10" s="1"/>
  <c r="U34" i="10" s="1"/>
  <c r="V34" i="10" s="1"/>
  <c r="W34" i="10" s="1"/>
  <c r="X33" i="10"/>
  <c r="Y33" i="10" s="1"/>
  <c r="Z33" i="10" s="1"/>
  <c r="AA33" i="10" s="1"/>
  <c r="AB33" i="10" s="1"/>
  <c r="AC33" i="10" s="1"/>
  <c r="AD33" i="10" s="1"/>
  <c r="S33" i="10"/>
  <c r="T33" i="10" s="1"/>
  <c r="U33" i="10" s="1"/>
  <c r="V33" i="10" s="1"/>
  <c r="W33" i="10" s="1"/>
  <c r="X32" i="10"/>
  <c r="Y32" i="10" s="1"/>
  <c r="Z32" i="10" s="1"/>
  <c r="AA32" i="10" s="1"/>
  <c r="AB32" i="10" s="1"/>
  <c r="AC32" i="10" s="1"/>
  <c r="AD32" i="10" s="1"/>
  <c r="S32" i="10"/>
  <c r="T32" i="10" s="1"/>
  <c r="U32" i="10" s="1"/>
  <c r="V32" i="10" s="1"/>
  <c r="W32" i="10" s="1"/>
  <c r="R27" i="10"/>
  <c r="R26" i="10"/>
  <c r="X20" i="10"/>
  <c r="E20" i="10" s="1"/>
  <c r="X19" i="10"/>
  <c r="Y19" i="10" s="1"/>
  <c r="Z19" i="10" s="1"/>
  <c r="AA19" i="10" s="1"/>
  <c r="AB19" i="10" s="1"/>
  <c r="AC19" i="10" s="1"/>
  <c r="AD19" i="10" s="1"/>
  <c r="X18" i="10"/>
  <c r="E18" i="10" s="1"/>
  <c r="X17" i="10"/>
  <c r="Y17" i="10" s="1"/>
  <c r="Z17" i="10" s="1"/>
  <c r="AA17" i="10" s="1"/>
  <c r="AB17" i="10" s="1"/>
  <c r="AC17" i="10" s="1"/>
  <c r="AD17" i="10" s="1"/>
  <c r="X14" i="10"/>
  <c r="E14" i="10" s="1"/>
  <c r="X13" i="10"/>
  <c r="Y13" i="10" s="1"/>
  <c r="Z13" i="10" s="1"/>
  <c r="AA13" i="10" s="1"/>
  <c r="AB13" i="10" s="1"/>
  <c r="AC13" i="10" s="1"/>
  <c r="AD13" i="10" s="1"/>
  <c r="X10" i="10"/>
  <c r="E10" i="10" s="1"/>
  <c r="S20" i="10"/>
  <c r="T20" i="10" s="1"/>
  <c r="U20" i="10" s="1"/>
  <c r="V20" i="10" s="1"/>
  <c r="W20" i="10" s="1"/>
  <c r="S19" i="10"/>
  <c r="S18" i="10"/>
  <c r="T18" i="10" s="1"/>
  <c r="U18" i="10" s="1"/>
  <c r="V18" i="10" s="1"/>
  <c r="W18" i="10" s="1"/>
  <c r="S17" i="10"/>
  <c r="S13" i="10"/>
  <c r="T14" i="10"/>
  <c r="U14" i="10" s="1"/>
  <c r="V14" i="10" s="1"/>
  <c r="W14" i="10" s="1"/>
  <c r="S14" i="10"/>
  <c r="T13" i="10"/>
  <c r="U13" i="10" s="1"/>
  <c r="V13" i="10" s="1"/>
  <c r="W13" i="10" s="1"/>
  <c r="S10" i="10"/>
  <c r="T10" i="10" s="1"/>
  <c r="U10" i="10" s="1"/>
  <c r="V10" i="10" s="1"/>
  <c r="W10" i="10" s="1"/>
  <c r="X5" i="10"/>
  <c r="E5" i="10" s="1"/>
  <c r="X4" i="10"/>
  <c r="E4" i="10" s="1"/>
  <c r="S5" i="10"/>
  <c r="Y5" i="10"/>
  <c r="Z5" i="10" s="1"/>
  <c r="AA5" i="10" s="1"/>
  <c r="AB5" i="10" s="1"/>
  <c r="AC5" i="10" s="1"/>
  <c r="AD5" i="10" s="1"/>
  <c r="S4" i="10"/>
  <c r="O78" i="10"/>
  <c r="L78" i="10" s="1"/>
  <c r="O75" i="10"/>
  <c r="L75" i="10" s="1"/>
  <c r="O72" i="10"/>
  <c r="L72" i="10" s="1"/>
  <c r="O69" i="10"/>
  <c r="L69" i="10" s="1"/>
  <c r="O68" i="10"/>
  <c r="L68" i="10" s="1"/>
  <c r="O67" i="10"/>
  <c r="L67" i="10" s="1"/>
  <c r="O62" i="10"/>
  <c r="L62" i="10" s="1"/>
  <c r="L63" i="10" s="1"/>
  <c r="O57" i="10"/>
  <c r="L57" i="10" s="1"/>
  <c r="O58" i="10"/>
  <c r="L58" i="10" s="1"/>
  <c r="O56" i="10"/>
  <c r="L56" i="10" s="1"/>
  <c r="O52" i="10"/>
  <c r="L52" i="10" s="1"/>
  <c r="O53" i="10"/>
  <c r="L53" i="10" s="1"/>
  <c r="O51" i="10"/>
  <c r="L51" i="10" s="1"/>
  <c r="L59" i="10" s="1"/>
  <c r="O39" i="10"/>
  <c r="O33" i="10"/>
  <c r="O34" i="10"/>
  <c r="L34" i="10" s="1"/>
  <c r="O35" i="10"/>
  <c r="L35" i="10" s="1"/>
  <c r="O36" i="10"/>
  <c r="L36" i="10" s="1"/>
  <c r="O32" i="10"/>
  <c r="L32" i="10" s="1"/>
  <c r="O20" i="10"/>
  <c r="L20" i="10" s="1"/>
  <c r="O19" i="10"/>
  <c r="L19" i="10" s="1"/>
  <c r="O18" i="10"/>
  <c r="L18" i="10" s="1"/>
  <c r="O17" i="10"/>
  <c r="L17" i="10" s="1"/>
  <c r="O14" i="10"/>
  <c r="L14" i="10" s="1"/>
  <c r="O13" i="10"/>
  <c r="L13" i="10" s="1"/>
  <c r="O10" i="10"/>
  <c r="L10" i="10" s="1"/>
  <c r="O5" i="10"/>
  <c r="L5" i="10" s="1"/>
  <c r="O4" i="10"/>
  <c r="L4" i="10" s="1"/>
  <c r="M63" i="10"/>
  <c r="M79" i="10"/>
  <c r="N79" i="10"/>
  <c r="M59" i="10"/>
  <c r="M37" i="10"/>
  <c r="M46" i="10" s="1"/>
  <c r="M28" i="10"/>
  <c r="N28" i="10"/>
  <c r="M21" i="10"/>
  <c r="M6" i="10"/>
  <c r="M23" i="10" s="1"/>
  <c r="F27" i="10"/>
  <c r="F26" i="10"/>
  <c r="C26" i="10"/>
  <c r="C28" i="10" s="1"/>
  <c r="C27" i="10"/>
  <c r="I28" i="10"/>
  <c r="N41" i="10"/>
  <c r="N63" i="10"/>
  <c r="N59" i="10"/>
  <c r="N37" i="10"/>
  <c r="N21" i="10"/>
  <c r="N6" i="10"/>
  <c r="N80" i="10" l="1"/>
  <c r="O59" i="10"/>
  <c r="O79" i="10"/>
  <c r="T5" i="10"/>
  <c r="U5" i="10" s="1"/>
  <c r="V5" i="10" s="1"/>
  <c r="W5" i="10" s="1"/>
  <c r="H14" i="10"/>
  <c r="H13" i="10"/>
  <c r="Y18" i="10"/>
  <c r="Z18" i="10" s="1"/>
  <c r="AA18" i="10" s="1"/>
  <c r="AB18" i="10" s="1"/>
  <c r="AC18" i="10" s="1"/>
  <c r="AD18" i="10" s="1"/>
  <c r="Y36" i="10"/>
  <c r="Z36" i="10" s="1"/>
  <c r="AA36" i="10" s="1"/>
  <c r="AB36" i="10" s="1"/>
  <c r="AC36" i="10" s="1"/>
  <c r="AD36" i="10" s="1"/>
  <c r="Y52" i="10"/>
  <c r="Z52" i="10" s="1"/>
  <c r="AA52" i="10" s="1"/>
  <c r="AB52" i="10" s="1"/>
  <c r="AC52" i="10" s="1"/>
  <c r="AD52" i="10" s="1"/>
  <c r="H27" i="10"/>
  <c r="G27" i="10" s="1"/>
  <c r="E59" i="10"/>
  <c r="N23" i="10"/>
  <c r="O63" i="10"/>
  <c r="O80" i="10" s="1"/>
  <c r="L21" i="10"/>
  <c r="L39" i="10"/>
  <c r="L41" i="10" s="1"/>
  <c r="O41" i="10"/>
  <c r="R4" i="10"/>
  <c r="T4" i="10"/>
  <c r="U4" i="10" s="1"/>
  <c r="V4" i="10" s="1"/>
  <c r="W4" i="10" s="1"/>
  <c r="R10" i="10"/>
  <c r="R14" i="10"/>
  <c r="R18" i="10"/>
  <c r="R20" i="10"/>
  <c r="R36" i="10"/>
  <c r="R34" i="10"/>
  <c r="R39" i="10"/>
  <c r="R41" i="10" s="1"/>
  <c r="U41" i="10"/>
  <c r="S41" i="10"/>
  <c r="R53" i="10"/>
  <c r="R56" i="10"/>
  <c r="R57" i="10"/>
  <c r="Y56" i="10"/>
  <c r="Z56" i="10" s="1"/>
  <c r="AA56" i="10" s="1"/>
  <c r="AB56" i="10" s="1"/>
  <c r="AC56" i="10" s="1"/>
  <c r="AD56" i="10" s="1"/>
  <c r="Y58" i="10"/>
  <c r="Z58" i="10" s="1"/>
  <c r="AA58" i="10" s="1"/>
  <c r="AB58" i="10" s="1"/>
  <c r="AC58" i="10" s="1"/>
  <c r="AD58" i="10" s="1"/>
  <c r="R68" i="10"/>
  <c r="R72" i="10"/>
  <c r="R78" i="10"/>
  <c r="Y67" i="10"/>
  <c r="Z67" i="10" s="1"/>
  <c r="AA67" i="10" s="1"/>
  <c r="AB67" i="10" s="1"/>
  <c r="AC67" i="10" s="1"/>
  <c r="AD67" i="10" s="1"/>
  <c r="T69" i="10"/>
  <c r="U69" i="10" s="1"/>
  <c r="V69" i="10" s="1"/>
  <c r="W69" i="10" s="1"/>
  <c r="Y72" i="10"/>
  <c r="Z72" i="10" s="1"/>
  <c r="AA72" i="10" s="1"/>
  <c r="AB72" i="10" s="1"/>
  <c r="AC72" i="10" s="1"/>
  <c r="AD72" i="10" s="1"/>
  <c r="Y78" i="10"/>
  <c r="Z78" i="10" s="1"/>
  <c r="AA78" i="10" s="1"/>
  <c r="AB78" i="10" s="1"/>
  <c r="AC78" i="10" s="1"/>
  <c r="AD78" i="10" s="1"/>
  <c r="Y27" i="10"/>
  <c r="Z27" i="10" s="1"/>
  <c r="AA27" i="10" s="1"/>
  <c r="AB27" i="10" s="1"/>
  <c r="AC27" i="10" s="1"/>
  <c r="AD27" i="10" s="1"/>
  <c r="S28" i="10"/>
  <c r="V28" i="10"/>
  <c r="T28" i="10"/>
  <c r="H10" i="10"/>
  <c r="H18" i="10"/>
  <c r="H20" i="10"/>
  <c r="H32" i="10"/>
  <c r="H34" i="10"/>
  <c r="H36" i="10"/>
  <c r="H51" i="10"/>
  <c r="H53" i="10"/>
  <c r="H57" i="10"/>
  <c r="H68" i="10"/>
  <c r="H72" i="10"/>
  <c r="H78" i="10"/>
  <c r="E13" i="10"/>
  <c r="E17" i="10"/>
  <c r="E19" i="10"/>
  <c r="E33" i="10"/>
  <c r="E35" i="10"/>
  <c r="E69" i="10"/>
  <c r="E75" i="10"/>
  <c r="O6" i="10"/>
  <c r="O21" i="10"/>
  <c r="L33" i="10"/>
  <c r="L37" i="10" s="1"/>
  <c r="O37" i="10"/>
  <c r="O46" i="10" s="1"/>
  <c r="R5" i="10"/>
  <c r="R13" i="10"/>
  <c r="R17" i="10"/>
  <c r="R19" i="10"/>
  <c r="T17" i="10"/>
  <c r="U17" i="10" s="1"/>
  <c r="V17" i="10" s="1"/>
  <c r="W17" i="10" s="1"/>
  <c r="T19" i="10"/>
  <c r="U19" i="10" s="1"/>
  <c r="V19" i="10" s="1"/>
  <c r="W19" i="10" s="1"/>
  <c r="Y14" i="10"/>
  <c r="Z14" i="10" s="1"/>
  <c r="AA14" i="10" s="1"/>
  <c r="AB14" i="10" s="1"/>
  <c r="AC14" i="10" s="1"/>
  <c r="AD14" i="10" s="1"/>
  <c r="Y20" i="10"/>
  <c r="Z20" i="10" s="1"/>
  <c r="AA20" i="10" s="1"/>
  <c r="AB20" i="10" s="1"/>
  <c r="AC20" i="10" s="1"/>
  <c r="AD20" i="10" s="1"/>
  <c r="R28" i="10"/>
  <c r="R32" i="10"/>
  <c r="R35" i="10"/>
  <c r="R33" i="10"/>
  <c r="H40" i="10"/>
  <c r="V41" i="10"/>
  <c r="T41" i="10"/>
  <c r="R51" i="10"/>
  <c r="R52" i="10"/>
  <c r="R58" i="10"/>
  <c r="Y51" i="10"/>
  <c r="Z51" i="10" s="1"/>
  <c r="AA51" i="10" s="1"/>
  <c r="AB51" i="10" s="1"/>
  <c r="AC51" i="10" s="1"/>
  <c r="AD51" i="10" s="1"/>
  <c r="Y53" i="10"/>
  <c r="Z53" i="10" s="1"/>
  <c r="AA53" i="10" s="1"/>
  <c r="AB53" i="10" s="1"/>
  <c r="AC53" i="10" s="1"/>
  <c r="AD53" i="10" s="1"/>
  <c r="Y57" i="10"/>
  <c r="Z57" i="10" s="1"/>
  <c r="AA57" i="10" s="1"/>
  <c r="AB57" i="10" s="1"/>
  <c r="AC57" i="10" s="1"/>
  <c r="AD57" i="10" s="1"/>
  <c r="R67" i="10"/>
  <c r="R69" i="10"/>
  <c r="R75" i="10"/>
  <c r="U28" i="10"/>
  <c r="H33" i="10"/>
  <c r="H35" i="10"/>
  <c r="H39" i="10"/>
  <c r="H52" i="10"/>
  <c r="H56" i="10"/>
  <c r="H58" i="10"/>
  <c r="H67" i="10"/>
  <c r="H75" i="10"/>
  <c r="E32" i="10"/>
  <c r="E68" i="10"/>
  <c r="E79" i="10" s="1"/>
  <c r="E80" i="10" s="1"/>
  <c r="Y26" i="10"/>
  <c r="Z26" i="10" s="1"/>
  <c r="AA26" i="10" s="1"/>
  <c r="AB26" i="10" s="1"/>
  <c r="AC26" i="10" s="1"/>
  <c r="AD26" i="10" s="1"/>
  <c r="AD28" i="10" s="1"/>
  <c r="X28" i="10"/>
  <c r="E28" i="10"/>
  <c r="H26" i="10"/>
  <c r="G26" i="10" s="1"/>
  <c r="AA28" i="10"/>
  <c r="Y28" i="10"/>
  <c r="D27" i="10"/>
  <c r="AB28" i="10"/>
  <c r="Z28" i="10"/>
  <c r="M80" i="10"/>
  <c r="M82" i="10" s="1"/>
  <c r="X41" i="10"/>
  <c r="E40" i="10"/>
  <c r="N46" i="10"/>
  <c r="E41" i="10"/>
  <c r="F28" i="10"/>
  <c r="D28" i="10"/>
  <c r="E6" i="10"/>
  <c r="D26" i="10"/>
  <c r="N82" i="10" l="1"/>
  <c r="E21" i="10"/>
  <c r="E23" i="10" s="1"/>
  <c r="H5" i="10"/>
  <c r="R79" i="10"/>
  <c r="H4" i="10"/>
  <c r="H19" i="10"/>
  <c r="AC28" i="10"/>
  <c r="O23" i="10"/>
  <c r="E37" i="10"/>
  <c r="O82" i="10"/>
  <c r="H69" i="10"/>
  <c r="H17" i="10"/>
  <c r="Z40" i="10"/>
  <c r="Y41" i="10"/>
  <c r="N88" i="10"/>
  <c r="AA40" i="10" l="1"/>
  <c r="Z41" i="10"/>
  <c r="H28" i="10"/>
  <c r="G28" i="10" s="1"/>
  <c r="AB40" i="10" l="1"/>
  <c r="AA41" i="10"/>
  <c r="AC40" i="10" l="1"/>
  <c r="AB41" i="10"/>
  <c r="AD40" i="10" l="1"/>
  <c r="AD41" i="10" s="1"/>
  <c r="AC41" i="10"/>
  <c r="AE28" i="10" l="1"/>
  <c r="AF28" i="10" s="1"/>
  <c r="Y10" i="10" l="1"/>
  <c r="Z10" i="10" s="1"/>
  <c r="AA10" i="10" s="1"/>
  <c r="AB10" i="10" s="1"/>
  <c r="AC10" i="10" s="1"/>
  <c r="AD10" i="10" s="1"/>
  <c r="S21" i="10" l="1"/>
  <c r="C86" i="10" l="1"/>
  <c r="H41" i="10"/>
  <c r="I41" i="10"/>
  <c r="F39" i="10"/>
  <c r="G39" i="10" s="1"/>
  <c r="F40" i="10"/>
  <c r="G40" i="10" s="1"/>
  <c r="C40" i="10"/>
  <c r="D40" i="10" s="1"/>
  <c r="C39" i="10"/>
  <c r="D39" i="10" s="1"/>
  <c r="G39" i="16"/>
  <c r="H39" i="16"/>
  <c r="I39" i="16"/>
  <c r="J39" i="16"/>
  <c r="K39" i="16"/>
  <c r="F39" i="16"/>
  <c r="J37" i="16"/>
  <c r="G37" i="16"/>
  <c r="G26" i="16"/>
  <c r="J26" i="16"/>
  <c r="K37" i="16"/>
  <c r="K26" i="16"/>
  <c r="K15" i="16"/>
  <c r="G15" i="16"/>
  <c r="H15" i="16"/>
  <c r="H26" i="16" s="1"/>
  <c r="I15" i="16"/>
  <c r="J15" i="16"/>
  <c r="F15" i="16"/>
  <c r="I26" i="16"/>
  <c r="F26" i="16"/>
  <c r="F37" i="16" s="1"/>
  <c r="B37" i="16"/>
  <c r="L36" i="16"/>
  <c r="K36" i="16" s="1"/>
  <c r="H36" i="16"/>
  <c r="L35" i="16"/>
  <c r="J35" i="16"/>
  <c r="G35" i="16"/>
  <c r="L33" i="16"/>
  <c r="L29" i="16"/>
  <c r="I29" i="16"/>
  <c r="F29" i="16"/>
  <c r="K25" i="16"/>
  <c r="J24" i="16"/>
  <c r="I18" i="16"/>
  <c r="H25" i="16"/>
  <c r="G24" i="16"/>
  <c r="F18" i="16"/>
  <c r="K14" i="16"/>
  <c r="J13" i="16"/>
  <c r="I7" i="16"/>
  <c r="H14" i="16"/>
  <c r="G13" i="16"/>
  <c r="F7" i="16"/>
  <c r="D41" i="10" l="1"/>
  <c r="G41" i="10"/>
  <c r="C41" i="10"/>
  <c r="F41" i="10"/>
  <c r="H37" i="16"/>
  <c r="I37" i="16"/>
  <c r="L37" i="16"/>
  <c r="B4" i="16"/>
  <c r="L25" i="16" l="1"/>
  <c r="L24" i="16"/>
  <c r="L22" i="16"/>
  <c r="L18" i="16"/>
  <c r="AE18" i="10" l="1"/>
  <c r="AF18" i="10" s="1"/>
  <c r="AE14" i="10"/>
  <c r="AF14" i="10" s="1"/>
  <c r="F85" i="10" l="1"/>
  <c r="O85" i="10" s="1"/>
  <c r="F84" i="10"/>
  <c r="O84" i="10" s="1"/>
  <c r="C20" i="10" l="1"/>
  <c r="D20" i="10" s="1"/>
  <c r="C58" i="10"/>
  <c r="D58" i="10" s="1"/>
  <c r="R6" i="10" l="1"/>
  <c r="I84" i="10"/>
  <c r="S6" i="10" l="1"/>
  <c r="G40" i="3"/>
  <c r="V6" i="10" l="1"/>
  <c r="K21" i="10"/>
  <c r="K79" i="10"/>
  <c r="L79" i="10" s="1"/>
  <c r="K63" i="10"/>
  <c r="K59" i="10"/>
  <c r="K45" i="10"/>
  <c r="K6" i="10"/>
  <c r="W6" i="10" l="1"/>
  <c r="K46" i="10"/>
  <c r="K80" i="10"/>
  <c r="L80" i="10" s="1"/>
  <c r="L6" i="10"/>
  <c r="K23" i="10"/>
  <c r="L46" i="10" l="1"/>
  <c r="K82" i="10"/>
  <c r="Y4" i="10"/>
  <c r="X6" i="10"/>
  <c r="K88" i="10"/>
  <c r="L23" i="10"/>
  <c r="I79" i="10"/>
  <c r="I6" i="10"/>
  <c r="L82" i="10" l="1"/>
  <c r="Z4" i="10"/>
  <c r="Y6" i="10"/>
  <c r="B10" i="3"/>
  <c r="B11" i="3"/>
  <c r="AA4" i="10" l="1"/>
  <c r="Z6" i="10"/>
  <c r="C12" i="3"/>
  <c r="C14" i="10"/>
  <c r="D14" i="10" s="1"/>
  <c r="F86" i="10"/>
  <c r="C62" i="10"/>
  <c r="D62" i="10" s="1"/>
  <c r="F62" i="10"/>
  <c r="F63" i="10" s="1"/>
  <c r="I63" i="10"/>
  <c r="AB45" i="10"/>
  <c r="U44" i="10"/>
  <c r="I86" i="10" l="1"/>
  <c r="O86" i="10"/>
  <c r="O88" i="10" s="1"/>
  <c r="L88" i="10" s="1"/>
  <c r="AB4" i="10"/>
  <c r="AA6" i="10"/>
  <c r="AD63" i="10"/>
  <c r="AD44" i="10"/>
  <c r="X44" i="10"/>
  <c r="C63" i="10"/>
  <c r="D63" i="10" s="1"/>
  <c r="Y63" i="10"/>
  <c r="AA63" i="10"/>
  <c r="AC63" i="10"/>
  <c r="V63" i="10"/>
  <c r="X63" i="10"/>
  <c r="Z63" i="10"/>
  <c r="AB63" i="10"/>
  <c r="S63" i="10"/>
  <c r="R59" i="10"/>
  <c r="R63" i="10"/>
  <c r="AA44" i="10" l="1"/>
  <c r="E44" i="10"/>
  <c r="E45" i="10" s="1"/>
  <c r="E46" i="10" s="1"/>
  <c r="E82" i="10" s="1"/>
  <c r="H44" i="10"/>
  <c r="AC4" i="10"/>
  <c r="AB6" i="10"/>
  <c r="H63" i="10"/>
  <c r="G63" i="10" s="1"/>
  <c r="W63" i="10"/>
  <c r="R80" i="10"/>
  <c r="U63" i="10"/>
  <c r="T63" i="10"/>
  <c r="AE62" i="10"/>
  <c r="AD4" i="10" l="1"/>
  <c r="AD6" i="10" s="1"/>
  <c r="AC6" i="10"/>
  <c r="G62" i="10"/>
  <c r="AF62" i="10"/>
  <c r="AE63" i="10"/>
  <c r="AF63" i="10" s="1"/>
  <c r="I21" i="10" l="1"/>
  <c r="E95" i="15" l="1"/>
  <c r="E96" i="15"/>
  <c r="E97" i="15"/>
  <c r="E98" i="15"/>
  <c r="D95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D8" i="15"/>
  <c r="D10" i="15"/>
  <c r="E6" i="15"/>
  <c r="E7" i="15"/>
  <c r="D7" i="15" s="1"/>
  <c r="E8" i="15"/>
  <c r="E9" i="15"/>
  <c r="D9" i="15" s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95" i="13"/>
  <c r="E96" i="13"/>
  <c r="D95" i="13"/>
  <c r="L14" i="16" l="1"/>
  <c r="L13" i="16"/>
  <c r="L11" i="16"/>
  <c r="L7" i="16"/>
  <c r="I59" i="10" l="1"/>
  <c r="I80" i="10" s="1"/>
  <c r="I45" i="10"/>
  <c r="I37" i="10"/>
  <c r="I46" i="10" l="1"/>
  <c r="R45" i="10"/>
  <c r="R21" i="10"/>
  <c r="H79" i="10"/>
  <c r="R37" i="10"/>
  <c r="R46" i="10" s="1"/>
  <c r="G36" i="3"/>
  <c r="F23" i="3"/>
  <c r="U59" i="10" l="1"/>
  <c r="H21" i="10"/>
  <c r="F16" i="3"/>
  <c r="G26" i="3" s="1"/>
  <c r="G28" i="3" s="1"/>
  <c r="E27" i="13" l="1"/>
  <c r="E29" i="13"/>
  <c r="E30" i="13"/>
  <c r="D6" i="15" l="1"/>
  <c r="V45" i="10" l="1"/>
  <c r="Y45" i="10"/>
  <c r="D6" i="13" l="1"/>
  <c r="D27" i="13"/>
  <c r="D29" i="13"/>
  <c r="D30" i="13"/>
  <c r="D4" i="13"/>
  <c r="D49" i="15" l="1"/>
  <c r="D50" i="15"/>
  <c r="D51" i="15"/>
  <c r="D52" i="15"/>
  <c r="C4" i="10" s="1"/>
  <c r="D53" i="15"/>
  <c r="D54" i="15"/>
  <c r="D49" i="13"/>
  <c r="D53" i="13"/>
  <c r="D4" i="10" l="1"/>
  <c r="F80" i="19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AE34" i="10" l="1"/>
  <c r="AE35" i="10" l="1"/>
  <c r="AF35" i="10" s="1"/>
  <c r="D13" i="15" l="1"/>
  <c r="F123" i="15" l="1"/>
  <c r="C32" i="10" l="1"/>
  <c r="E38" i="13" l="1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D47" i="13" s="1"/>
  <c r="E48" i="13"/>
  <c r="E50" i="13"/>
  <c r="D50" i="13" s="1"/>
  <c r="E51" i="13"/>
  <c r="D51" i="13" s="1"/>
  <c r="E52" i="13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D96" i="13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E120" i="13"/>
  <c r="D120" i="13" s="1"/>
  <c r="E121" i="13"/>
  <c r="D121" i="13" s="1"/>
  <c r="G123" i="13"/>
  <c r="H123" i="13"/>
  <c r="I123" i="13"/>
  <c r="J123" i="13"/>
  <c r="K123" i="13"/>
  <c r="L123" i="13"/>
  <c r="M123" i="13"/>
  <c r="F10" i="10" l="1"/>
  <c r="F72" i="10"/>
  <c r="F44" i="10"/>
  <c r="D52" i="13"/>
  <c r="F4" i="10" s="1"/>
  <c r="D48" i="13"/>
  <c r="F5" i="10" s="1"/>
  <c r="F69" i="10"/>
  <c r="F6" i="10" l="1"/>
  <c r="D123" i="13"/>
  <c r="B15" i="16"/>
  <c r="B26" i="16" s="1"/>
  <c r="L15" i="16" l="1"/>
  <c r="L26" i="16" s="1"/>
  <c r="E5" i="13"/>
  <c r="D5" i="13" s="1"/>
  <c r="E8" i="13"/>
  <c r="D8" i="13" s="1"/>
  <c r="E9" i="13"/>
  <c r="D9" i="13" s="1"/>
  <c r="E10" i="13"/>
  <c r="D10" i="13" s="1"/>
  <c r="E11" i="13"/>
  <c r="D11" i="13" s="1"/>
  <c r="E12" i="13"/>
  <c r="D12" i="13" s="1"/>
  <c r="E13" i="13"/>
  <c r="D13" i="13" s="1"/>
  <c r="E14" i="13"/>
  <c r="D14" i="13" s="1"/>
  <c r="E15" i="13"/>
  <c r="D15" i="13" s="1"/>
  <c r="E16" i="13"/>
  <c r="D16" i="13" s="1"/>
  <c r="E17" i="13"/>
  <c r="D17" i="13" s="1"/>
  <c r="E18" i="13"/>
  <c r="D18" i="13" s="1"/>
  <c r="C20" i="3" s="1"/>
  <c r="E19" i="13"/>
  <c r="D19" i="13" s="1"/>
  <c r="E20" i="13"/>
  <c r="D20" i="13" s="1"/>
  <c r="E21" i="13"/>
  <c r="D21" i="13" s="1"/>
  <c r="E22" i="13"/>
  <c r="D22" i="13" s="1"/>
  <c r="E23" i="13"/>
  <c r="D23" i="13" s="1"/>
  <c r="E24" i="13"/>
  <c r="D24" i="13" s="1"/>
  <c r="E25" i="13"/>
  <c r="D25" i="13" s="1"/>
  <c r="E26" i="13"/>
  <c r="D26" i="13" s="1"/>
  <c r="E31" i="13"/>
  <c r="D31" i="13" s="1"/>
  <c r="E32" i="13"/>
  <c r="D32" i="13" s="1"/>
  <c r="E33" i="13"/>
  <c r="D33" i="13" s="1"/>
  <c r="E34" i="13"/>
  <c r="D34" i="13" s="1"/>
  <c r="E35" i="13"/>
  <c r="D35" i="13" s="1"/>
  <c r="E39" i="15"/>
  <c r="E40" i="15"/>
  <c r="E41" i="15"/>
  <c r="E42" i="15"/>
  <c r="E43" i="15"/>
  <c r="E44" i="15"/>
  <c r="E45" i="15"/>
  <c r="E46" i="15"/>
  <c r="E47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29" i="15"/>
  <c r="E30" i="15"/>
  <c r="E31" i="15"/>
  <c r="E32" i="15"/>
  <c r="E33" i="15"/>
  <c r="E34" i="15"/>
  <c r="E35" i="15"/>
  <c r="C3" i="13"/>
  <c r="D31" i="15" l="1"/>
  <c r="D32" i="15"/>
  <c r="D33" i="15"/>
  <c r="D34" i="15"/>
  <c r="D91" i="15"/>
  <c r="C14" i="3" l="1"/>
  <c r="AA45" i="10" l="1"/>
  <c r="X45" i="10" l="1"/>
  <c r="S45" i="10" l="1"/>
  <c r="T45" i="10"/>
  <c r="W45" i="10"/>
  <c r="Z45" i="10"/>
  <c r="AC45" i="10"/>
  <c r="AF41" i="10"/>
  <c r="AF43" i="10"/>
  <c r="AE58" i="10" l="1"/>
  <c r="AF58" i="10" s="1"/>
  <c r="AE20" i="10" l="1"/>
  <c r="AF20" i="10" s="1"/>
  <c r="G20" i="10"/>
  <c r="G58" i="10"/>
  <c r="D111" i="15" l="1"/>
  <c r="D112" i="15"/>
  <c r="D61" i="15"/>
  <c r="D121" i="15" l="1"/>
  <c r="D120" i="15"/>
  <c r="D119" i="15"/>
  <c r="C78" i="10" s="1"/>
  <c r="D78" i="10" s="1"/>
  <c r="D118" i="15"/>
  <c r="C18" i="10" s="1"/>
  <c r="D18" i="10" s="1"/>
  <c r="D117" i="15"/>
  <c r="C17" i="10" s="1"/>
  <c r="D17" i="10" s="1"/>
  <c r="D116" i="15"/>
  <c r="D115" i="15"/>
  <c r="D114" i="15"/>
  <c r="C19" i="10" s="1"/>
  <c r="D19" i="10" s="1"/>
  <c r="D113" i="15"/>
  <c r="D110" i="15"/>
  <c r="D109" i="15"/>
  <c r="D108" i="15"/>
  <c r="D107" i="15"/>
  <c r="D106" i="15"/>
  <c r="D105" i="15"/>
  <c r="D104" i="15"/>
  <c r="D103" i="15"/>
  <c r="D102" i="15"/>
  <c r="D101" i="15"/>
  <c r="C75" i="10" s="1"/>
  <c r="D75" i="10" s="1"/>
  <c r="D100" i="15"/>
  <c r="D99" i="15"/>
  <c r="D98" i="15"/>
  <c r="D97" i="15"/>
  <c r="D96" i="15"/>
  <c r="C57" i="10" s="1"/>
  <c r="D57" i="10" s="1"/>
  <c r="D94" i="15"/>
  <c r="D93" i="15"/>
  <c r="D92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C13" i="10" s="1"/>
  <c r="D13" i="10" s="1"/>
  <c r="D72" i="15"/>
  <c r="D71" i="15"/>
  <c r="D70" i="15"/>
  <c r="D69" i="15"/>
  <c r="C56" i="10" s="1"/>
  <c r="D56" i="10" s="1"/>
  <c r="D68" i="15"/>
  <c r="C53" i="10" s="1"/>
  <c r="D53" i="10" s="1"/>
  <c r="D67" i="15"/>
  <c r="C52" i="10" s="1"/>
  <c r="D52" i="10" s="1"/>
  <c r="D66" i="15"/>
  <c r="D65" i="15"/>
  <c r="D64" i="15"/>
  <c r="D63" i="15"/>
  <c r="D62" i="15"/>
  <c r="C51" i="10" s="1"/>
  <c r="D51" i="10" s="1"/>
  <c r="D60" i="15"/>
  <c r="D59" i="15"/>
  <c r="D58" i="15"/>
  <c r="D57" i="15"/>
  <c r="D56" i="15"/>
  <c r="D55" i="15"/>
  <c r="D48" i="15"/>
  <c r="C5" i="10" s="1"/>
  <c r="D47" i="15"/>
  <c r="D46" i="15"/>
  <c r="C36" i="10" s="1"/>
  <c r="D36" i="10" s="1"/>
  <c r="D45" i="15"/>
  <c r="D44" i="15"/>
  <c r="D43" i="15"/>
  <c r="D42" i="15"/>
  <c r="D41" i="15"/>
  <c r="C35" i="10" s="1"/>
  <c r="D40" i="15"/>
  <c r="D39" i="15"/>
  <c r="C34" i="10" s="1"/>
  <c r="E38" i="15"/>
  <c r="D38" i="15" s="1"/>
  <c r="D35" i="15"/>
  <c r="D30" i="15"/>
  <c r="D29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2" i="15"/>
  <c r="D11" i="15"/>
  <c r="E5" i="15"/>
  <c r="D5" i="15" s="1"/>
  <c r="E4" i="15"/>
  <c r="D4" i="15" s="1"/>
  <c r="C3" i="15"/>
  <c r="D5" i="10" l="1"/>
  <c r="C6" i="10"/>
  <c r="D6" i="10" s="1"/>
  <c r="C44" i="10"/>
  <c r="D44" i="10" s="1"/>
  <c r="C72" i="10"/>
  <c r="D72" i="10" s="1"/>
  <c r="C33" i="10"/>
  <c r="C37" i="10" s="1"/>
  <c r="D37" i="10" s="1"/>
  <c r="C69" i="10"/>
  <c r="D69" i="10" s="1"/>
  <c r="C67" i="10"/>
  <c r="D67" i="10" s="1"/>
  <c r="C10" i="10"/>
  <c r="C68" i="10"/>
  <c r="D68" i="10" s="1"/>
  <c r="C59" i="10"/>
  <c r="D59" i="10" s="1"/>
  <c r="D28" i="15"/>
  <c r="D3" i="15" s="1"/>
  <c r="D123" i="15"/>
  <c r="C90" i="10" s="1"/>
  <c r="C21" i="10" l="1"/>
  <c r="D21" i="10" s="1"/>
  <c r="D10" i="10"/>
  <c r="C23" i="10"/>
  <c r="D23" i="10" s="1"/>
  <c r="C45" i="10"/>
  <c r="D45" i="10" s="1"/>
  <c r="C79" i="10"/>
  <c r="D125" i="15"/>
  <c r="E3" i="15"/>
  <c r="C80" i="10" l="1"/>
  <c r="D80" i="10" s="1"/>
  <c r="D79" i="10"/>
  <c r="C46" i="10"/>
  <c r="F28" i="13"/>
  <c r="C82" i="10" l="1"/>
  <c r="D46" i="10"/>
  <c r="F123" i="13"/>
  <c r="E28" i="13"/>
  <c r="D28" i="13" s="1"/>
  <c r="D33" i="3" s="1"/>
  <c r="D82" i="10" l="1"/>
  <c r="C88" i="10"/>
  <c r="F32" i="10"/>
  <c r="G32" i="10" s="1"/>
  <c r="C89" i="10" l="1"/>
  <c r="C91" i="10"/>
  <c r="AE78" i="10"/>
  <c r="AF78" i="10" s="1"/>
  <c r="Q123" i="13"/>
  <c r="P123" i="13"/>
  <c r="O123" i="13"/>
  <c r="N123" i="13"/>
  <c r="E4" i="13" l="1"/>
  <c r="F51" i="10" l="1"/>
  <c r="F52" i="10"/>
  <c r="F53" i="10"/>
  <c r="F56" i="10"/>
  <c r="F14" i="10"/>
  <c r="F57" i="10"/>
  <c r="F75" i="10"/>
  <c r="F19" i="10"/>
  <c r="F17" i="10"/>
  <c r="F18" i="10"/>
  <c r="F78" i="10"/>
  <c r="F59" i="10" l="1"/>
  <c r="F68" i="10"/>
  <c r="F67" i="10"/>
  <c r="F13" i="10"/>
  <c r="F21" i="10" s="1"/>
  <c r="F23" i="10" s="1"/>
  <c r="F35" i="10"/>
  <c r="F34" i="10"/>
  <c r="D32" i="3"/>
  <c r="C13" i="3"/>
  <c r="C21" i="3"/>
  <c r="D6" i="3"/>
  <c r="F79" i="10" l="1"/>
  <c r="F80" i="10" s="1"/>
  <c r="C15" i="3"/>
  <c r="C16" i="3" s="1"/>
  <c r="F33" i="10"/>
  <c r="F36" i="10"/>
  <c r="F37" i="10" l="1"/>
  <c r="F45" i="10"/>
  <c r="F90" i="10"/>
  <c r="D34" i="3"/>
  <c r="F46" i="10" l="1"/>
  <c r="U45" i="10"/>
  <c r="AD45" i="10"/>
  <c r="AD79" i="10"/>
  <c r="AC79" i="10"/>
  <c r="AB79" i="10"/>
  <c r="AA79" i="10"/>
  <c r="Z79" i="10"/>
  <c r="Y79" i="10"/>
  <c r="X79" i="10"/>
  <c r="W79" i="10"/>
  <c r="U79" i="10"/>
  <c r="U80" i="10" s="1"/>
  <c r="T79" i="10"/>
  <c r="S79" i="10"/>
  <c r="AD59" i="10"/>
  <c r="AC59" i="10"/>
  <c r="AC80" i="10" s="1"/>
  <c r="AB59" i="10"/>
  <c r="Z59" i="10"/>
  <c r="Z80" i="10" s="1"/>
  <c r="Y59" i="10"/>
  <c r="Y80" i="10" s="1"/>
  <c r="X59" i="10"/>
  <c r="X80" i="10" s="1"/>
  <c r="W59" i="10"/>
  <c r="W80" i="10" s="1"/>
  <c r="V59" i="10"/>
  <c r="T59" i="10"/>
  <c r="T80" i="10" s="1"/>
  <c r="S59" i="10"/>
  <c r="S80" i="10" s="1"/>
  <c r="AD37" i="10"/>
  <c r="Z37" i="10"/>
  <c r="Z46" i="10" s="1"/>
  <c r="Y37" i="10"/>
  <c r="Y46" i="10" s="1"/>
  <c r="X37" i="10"/>
  <c r="X46" i="10" s="1"/>
  <c r="W37" i="10"/>
  <c r="W46" i="10" s="1"/>
  <c r="V37" i="10"/>
  <c r="V46" i="10" s="1"/>
  <c r="U37" i="10"/>
  <c r="AB80" i="10" l="1"/>
  <c r="AD80" i="10"/>
  <c r="AD46" i="10"/>
  <c r="U46" i="10"/>
  <c r="F82" i="10"/>
  <c r="T37" i="10"/>
  <c r="T46" i="10" s="1"/>
  <c r="AA59" i="10"/>
  <c r="AA80" i="10" s="1"/>
  <c r="AA37" i="10"/>
  <c r="AA46" i="10" s="1"/>
  <c r="V79" i="10"/>
  <c r="V80" i="10" s="1"/>
  <c r="Z21" i="10"/>
  <c r="Z23" i="10" s="1"/>
  <c r="Z82" i="10" s="1"/>
  <c r="U21" i="10"/>
  <c r="W21" i="10"/>
  <c r="W23" i="10" s="1"/>
  <c r="W82" i="10" s="1"/>
  <c r="Y21" i="10"/>
  <c r="Y23" i="10" s="1"/>
  <c r="Y82" i="10" s="1"/>
  <c r="AA21" i="10"/>
  <c r="AA23" i="10" s="1"/>
  <c r="AC21" i="10"/>
  <c r="AC23" i="10" s="1"/>
  <c r="T21" i="10"/>
  <c r="V21" i="10"/>
  <c r="V23" i="10" s="1"/>
  <c r="X21" i="10"/>
  <c r="X23" i="10" s="1"/>
  <c r="X82" i="10" s="1"/>
  <c r="AB21" i="10"/>
  <c r="AB23" i="10" s="1"/>
  <c r="AD21" i="10"/>
  <c r="AD23" i="10" s="1"/>
  <c r="H45" i="10"/>
  <c r="G45" i="10" s="1"/>
  <c r="S37" i="10"/>
  <c r="S46" i="10" s="1"/>
  <c r="G18" i="10"/>
  <c r="G10" i="10"/>
  <c r="G19" i="10"/>
  <c r="G14" i="10"/>
  <c r="G69" i="10"/>
  <c r="G53" i="10"/>
  <c r="G17" i="10"/>
  <c r="G13" i="10"/>
  <c r="G68" i="10"/>
  <c r="AE36" i="10"/>
  <c r="AF36" i="10" s="1"/>
  <c r="AE44" i="10"/>
  <c r="AE32" i="10"/>
  <c r="V82" i="10" l="1"/>
  <c r="AA82" i="10"/>
  <c r="AD82" i="10"/>
  <c r="F88" i="10"/>
  <c r="G79" i="10"/>
  <c r="H59" i="10"/>
  <c r="H80" i="10" s="1"/>
  <c r="G44" i="10"/>
  <c r="AE45" i="10"/>
  <c r="AF44" i="10"/>
  <c r="AF32" i="10"/>
  <c r="G36" i="10"/>
  <c r="G51" i="10"/>
  <c r="H37" i="10"/>
  <c r="H46" i="10" l="1"/>
  <c r="G37" i="10"/>
  <c r="AF45" i="10"/>
  <c r="F91" i="10"/>
  <c r="F89" i="10"/>
  <c r="G59" i="10"/>
  <c r="G46" i="10"/>
  <c r="G21" i="10"/>
  <c r="G52" i="10"/>
  <c r="G78" i="10" l="1"/>
  <c r="G75" i="10"/>
  <c r="G57" i="10"/>
  <c r="G56" i="10"/>
  <c r="G67" i="10" l="1"/>
  <c r="G72" i="10"/>
  <c r="G80" i="10" l="1"/>
  <c r="AE53" i="10" l="1"/>
  <c r="AF53" i="10" s="1"/>
  <c r="AE52" i="10"/>
  <c r="AF52" i="10" s="1"/>
  <c r="AE56" i="10"/>
  <c r="AE17" i="10"/>
  <c r="AF17" i="10" s="1"/>
  <c r="AE67" i="10"/>
  <c r="AE10" i="10"/>
  <c r="AE13" i="10"/>
  <c r="AF13" i="10" s="1"/>
  <c r="AE19" i="10"/>
  <c r="AF19" i="10" s="1"/>
  <c r="AE57" i="10"/>
  <c r="AF57" i="10" s="1"/>
  <c r="AE75" i="10"/>
  <c r="AF75" i="10" s="1"/>
  <c r="AE69" i="10"/>
  <c r="AF69" i="10" s="1"/>
  <c r="AE68" i="10"/>
  <c r="AF68" i="10" s="1"/>
  <c r="AE72" i="10"/>
  <c r="AF72" i="10" s="1"/>
  <c r="AE51" i="10"/>
  <c r="AE59" i="10" l="1"/>
  <c r="AF67" i="10"/>
  <c r="AE79" i="10"/>
  <c r="AF79" i="10" s="1"/>
  <c r="AF10" i="10"/>
  <c r="AE21" i="10"/>
  <c r="AF51" i="10"/>
  <c r="AF56" i="10"/>
  <c r="AE80" i="10" l="1"/>
  <c r="AF59" i="10"/>
  <c r="AF21" i="10"/>
  <c r="C22" i="3"/>
  <c r="AF80" i="10" l="1"/>
  <c r="D36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3" i="13" l="1"/>
  <c r="D125" i="13"/>
  <c r="C31" i="9"/>
  <c r="I31" i="9"/>
  <c r="H31" i="9"/>
  <c r="C23" i="3"/>
  <c r="D26" i="3" s="1"/>
  <c r="D28" i="3" s="1"/>
  <c r="D40" i="3" s="1"/>
  <c r="AB37" i="10" l="1"/>
  <c r="AB46" i="10" s="1"/>
  <c r="AB82" i="10" s="1"/>
  <c r="AF34" i="10" l="1"/>
  <c r="AC37" i="10" l="1"/>
  <c r="AC46" i="10" s="1"/>
  <c r="AC82" i="10" s="1"/>
  <c r="AE33" i="10"/>
  <c r="AF33" i="10" s="1"/>
  <c r="AE37" i="10" l="1"/>
  <c r="AF37" i="10" l="1"/>
  <c r="AF46" i="10" s="1"/>
  <c r="AE46" i="10"/>
  <c r="G5" i="10"/>
  <c r="AE5" i="10" l="1"/>
  <c r="AF5" i="10" s="1"/>
  <c r="I23" i="10"/>
  <c r="I82" i="10" s="1"/>
  <c r="I88" i="10" s="1"/>
  <c r="R23" i="10" l="1"/>
  <c r="R82" i="10" s="1"/>
  <c r="S23" i="10" l="1"/>
  <c r="S82" i="10" s="1"/>
  <c r="T6" i="10"/>
  <c r="T23" i="10" l="1"/>
  <c r="T82" i="10" s="1"/>
  <c r="U6" i="10" l="1"/>
  <c r="U23" i="10" s="1"/>
  <c r="U82" i="10" s="1"/>
  <c r="H6" i="10"/>
  <c r="AE4" i="10"/>
  <c r="G4" i="10" l="1"/>
  <c r="AF4" i="10"/>
  <c r="AE6" i="10"/>
  <c r="G6" i="10" l="1"/>
  <c r="H23" i="10"/>
  <c r="H82" i="10" s="1"/>
  <c r="G82" i="10" s="1"/>
  <c r="AF6" i="10"/>
  <c r="AE23" i="10"/>
  <c r="AE82" i="10" s="1"/>
  <c r="AF82" i="10" s="1"/>
  <c r="G23" i="10" l="1"/>
</calcChain>
</file>

<file path=xl/comments1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Anna Mizerska</author>
  </authors>
  <commentList>
    <comment ref="G34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Profit 9 months Jan - Sep 18
</t>
        </r>
      </text>
    </comment>
  </commentList>
</comments>
</file>

<file path=xl/sharedStrings.xml><?xml version="1.0" encoding="utf-8"?>
<sst xmlns="http://schemas.openxmlformats.org/spreadsheetml/2006/main" count="2866" uniqueCount="1110">
  <si>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</si>
  <si>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</si>
  <si>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</si>
  <si>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</si>
  <si>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</si>
  <si>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</si>
  <si>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</si>
  <si>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</si>
  <si>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</si>
  <si>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</si>
  <si>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</si>
  <si>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</si>
  <si>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</si>
  <si>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</si>
  <si>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</si>
  <si>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</si>
  <si>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</si>
  <si>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</si>
  <si>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</si>
  <si>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</si>
  <si>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</si>
  <si>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</si>
  <si>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</si>
  <si>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</si>
  <si>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</si>
  <si>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</si>
  <si>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</si>
  <si>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</si>
  <si>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</si>
  <si>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</si>
  <si>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</si>
  <si>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</si>
  <si>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</si>
  <si>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</si>
  <si>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</si>
  <si>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</si>
  <si>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</si>
  <si>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</si>
  <si>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</si>
  <si>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</si>
  <si>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</si>
  <si>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</si>
  <si>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</si>
  <si>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</si>
  <si>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</si>
  <si>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</si>
  <si>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</si>
  <si>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</si>
  <si>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</si>
  <si>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</si>
  <si>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</si>
  <si>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</si>
  <si>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</si>
  <si>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</si>
  <si>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</si>
  <si>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</si>
  <si>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</si>
  <si>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</si>
  <si>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</si>
  <si>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</si>
  <si>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</si>
  <si>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</si>
  <si>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</si>
  <si>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</si>
  <si>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</si>
  <si>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</si>
  <si>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</si>
  <si>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</si>
  <si>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</si>
  <si>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</si>
  <si>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</si>
  <si>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</si>
  <si>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</si>
  <si>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</si>
  <si>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</si>
  <si>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</si>
  <si>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</si>
  <si>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</si>
  <si>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</si>
  <si>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</si>
  <si>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</si>
  <si>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</si>
  <si>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</si>
  <si>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</si>
  <si>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</si>
  <si>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</si>
  <si>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</si>
  <si>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</si>
  <si>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</si>
  <si>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</si>
  <si>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</si>
  <si>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</si>
  <si>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</si>
  <si>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</si>
  <si>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</si>
  <si>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</si>
  <si>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</si>
  <si>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</si>
  <si>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</si>
  <si>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</si>
  <si>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</si>
  <si>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</si>
  <si>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</si>
  <si>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</si>
  <si>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</si>
  <si>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</si>
  <si>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</si>
  <si>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</si>
  <si>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</si>
  <si>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</si>
  <si>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</si>
  <si>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</si>
  <si>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</si>
  <si>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</si>
  <si>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</si>
  <si>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</si>
  <si>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</si>
  <si>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</si>
  <si>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</si>
  <si>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</si>
  <si>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</si>
  <si>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</si>
  <si>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</si>
  <si>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</si>
  <si>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</si>
  <si>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</si>
  <si>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</si>
  <si>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</si>
  <si>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</si>
  <si>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</si>
  <si>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</si>
  <si>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</si>
  <si>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</si>
  <si>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</si>
  <si>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</si>
  <si>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</si>
  <si>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</si>
  <si>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</si>
  <si>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</si>
  <si>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</si>
  <si>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</si>
  <si>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</si>
  <si>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</si>
  <si>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</si>
  <si>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</si>
  <si>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</si>
  <si>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</si>
  <si>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</si>
  <si>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</si>
  <si>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</si>
  <si>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</si>
  <si>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</si>
  <si>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</si>
  <si>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</si>
  <si>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</si>
  <si>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</si>
  <si>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</si>
  <si>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</si>
  <si>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</si>
  <si>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</si>
  <si>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</si>
  <si>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</si>
  <si>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</si>
  <si>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</si>
  <si>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</si>
  <si>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</si>
  <si>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</si>
  <si>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</si>
  <si>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</si>
  <si>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</si>
  <si>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</si>
  <si>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</si>
  <si>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</si>
  <si>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</si>
  <si>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</si>
  <si>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</si>
  <si>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</si>
  <si>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</si>
  <si>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</si>
  <si>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</si>
  <si>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</si>
  <si>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</si>
  <si>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</si>
  <si>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</si>
  <si>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</si>
  <si>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</si>
  <si>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</si>
  <si>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</si>
  <si>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</si>
  <si>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</si>
  <si>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</si>
  <si>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</si>
  <si>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</si>
  <si>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</si>
  <si>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</si>
  <si>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</si>
  <si>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</si>
  <si>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</si>
  <si>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</si>
  <si>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</si>
  <si>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</si>
  <si>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</si>
  <si>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</si>
  <si>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</si>
  <si>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</si>
  <si>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</si>
  <si>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</si>
  <si>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</si>
  <si>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</si>
  <si>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</si>
  <si>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</si>
  <si>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</si>
  <si>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</si>
  <si>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</si>
  <si>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</si>
  <si>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</si>
  <si>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</si>
  <si>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</si>
  <si>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</si>
  <si>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</si>
  <si>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</si>
  <si>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</si>
  <si>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</si>
  <si>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</si>
  <si>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</si>
  <si>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</si>
  <si>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</si>
  <si>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</si>
  <si>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</si>
  <si>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</si>
  <si>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</si>
  <si>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</si>
  <si>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</si>
  <si>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</si>
  <si>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</si>
  <si>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</si>
  <si>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</si>
  <si>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</si>
  <si>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</si>
  <si>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</si>
  <si>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</si>
  <si>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</si>
  <si>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</si>
  <si>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</si>
  <si>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</si>
  <si>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</si>
  <si>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</si>
  <si>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</si>
  <si>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</si>
  <si>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</si>
  <si>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</si>
  <si>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</si>
  <si>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</si>
  <si>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</si>
  <si>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</si>
  <si>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</si>
  <si>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</si>
  <si>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</si>
  <si>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</si>
  <si>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</si>
  <si>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</si>
  <si>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</si>
  <si>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</si>
  <si>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</si>
  <si>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</si>
  <si>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</si>
  <si>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</si>
  <si>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</si>
  <si>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</si>
  <si>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</si>
  <si>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</si>
  <si>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</si>
  <si>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</si>
  <si>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</si>
  <si>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</si>
  <si>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</si>
  <si>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</si>
  <si>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</si>
  <si>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</si>
  <si>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</si>
  <si>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</si>
  <si>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</si>
  <si>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</si>
  <si>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</si>
  <si>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</si>
  <si>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</si>
  <si>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</si>
  <si>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</si>
  <si>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</si>
  <si>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</si>
  <si>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</si>
  <si>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</si>
  <si>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</si>
  <si>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</si>
  <si>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</si>
  <si>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</si>
  <si>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</si>
  <si>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</si>
  <si>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</si>
  <si>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</si>
  <si>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</si>
  <si>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</si>
  <si>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</si>
  <si>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</si>
  <si>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</si>
  <si>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</si>
  <si>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</si>
  <si>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</si>
  <si>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</si>
  <si>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</si>
  <si>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</si>
  <si>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</si>
  <si>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</si>
  <si>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</si>
  <si>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</si>
  <si>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</si>
  <si>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</si>
  <si>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</si>
  <si>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</si>
  <si>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</si>
  <si>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</si>
  <si>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</si>
  <si>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</si>
  <si>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</si>
  <si>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</si>
  <si>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</si>
  <si>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</si>
  <si>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</si>
  <si>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</si>
  <si>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</si>
  <si>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</si>
  <si>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</si>
  <si>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</si>
  <si>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</si>
  <si>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</si>
  <si>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</si>
  <si>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</si>
  <si>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</si>
  <si>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</si>
  <si>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</si>
  <si>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</si>
  <si>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</si>
  <si>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</si>
  <si>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</si>
  <si>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</si>
  <si>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</si>
  <si>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</si>
  <si>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</si>
  <si>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</si>
  <si>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</si>
  <si>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</si>
  <si>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</si>
  <si>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</si>
  <si>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</si>
  <si>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</si>
  <si>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</si>
  <si>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</si>
  <si>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</si>
  <si>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</si>
  <si>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</si>
  <si>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</si>
  <si>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</si>
  <si>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</si>
  <si>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</si>
  <si>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</si>
  <si>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</si>
  <si>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</si>
  <si>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</si>
  <si>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</si>
  <si>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</si>
  <si>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</si>
  <si>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</si>
  <si>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</si>
  <si>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</si>
  <si>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</si>
  <si>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</si>
  <si>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</si>
  <si>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</si>
  <si>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</si>
  <si>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</si>
  <si>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</si>
  <si>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</si>
  <si>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</si>
  <si>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</si>
  <si>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</si>
  <si>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</si>
  <si>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</si>
  <si>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</si>
  <si>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</si>
  <si>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</si>
  <si>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</si>
  <si>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</si>
  <si>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</si>
  <si>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</si>
  <si>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</si>
  <si>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</si>
  <si>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</si>
  <si>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</si>
  <si>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</si>
  <si>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</si>
  <si>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</si>
  <si>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</si>
  <si>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</si>
  <si>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</si>
  <si>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</si>
  <si>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</si>
  <si>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</si>
  <si>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</si>
  <si>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</si>
  <si>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</si>
  <si>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</si>
  <si>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</si>
  <si>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</si>
  <si>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</si>
  <si>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</si>
  <si>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</si>
  <si>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</si>
  <si>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</si>
  <si>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</si>
  <si>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</si>
  <si>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</si>
  <si>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</si>
  <si>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</si>
  <si>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</si>
  <si>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</si>
  <si>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</si>
  <si>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</si>
  <si>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</si>
  <si>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</si>
  <si>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</si>
  <si>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</si>
  <si>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</si>
  <si>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</si>
  <si>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</si>
  <si>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</si>
  <si>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</si>
  <si>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</si>
  <si>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</si>
  <si>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</si>
  <si>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</si>
  <si>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</si>
  <si>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</si>
  <si>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</si>
  <si>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</si>
  <si>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</si>
  <si>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</si>
  <si>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</si>
  <si>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</si>
  <si>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</si>
  <si>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</si>
  <si>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</si>
  <si>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</si>
  <si>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</si>
  <si>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</si>
  <si>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</si>
  <si>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</si>
  <si>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</si>
  <si>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</si>
  <si>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</si>
  <si>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</si>
  <si>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</si>
  <si>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</si>
  <si>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</si>
  <si>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</si>
  <si>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</si>
  <si>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</si>
  <si>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</si>
  <si>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</si>
  <si>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</si>
  <si>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</si>
  <si>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</si>
  <si>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</si>
  <si>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</si>
  <si>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</si>
  <si>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</si>
  <si>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</si>
  <si>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</si>
  <si>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</si>
  <si>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</si>
  <si>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</si>
  <si>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</si>
  <si>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</si>
  <si>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</si>
  <si>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</si>
  <si>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</si>
  <si>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</si>
  <si>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</si>
  <si>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</si>
  <si>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</si>
  <si>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</si>
  <si>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</si>
  <si>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</si>
  <si>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</si>
  <si>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</si>
  <si>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</si>
  <si>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</si>
  <si>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</si>
  <si>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</si>
  <si>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</si>
  <si>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</si>
  <si>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</si>
  <si>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</si>
  <si>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</si>
  <si>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</si>
  <si>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</si>
  <si>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</si>
  <si>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</si>
  <si>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</si>
  <si>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</si>
  <si>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</si>
  <si>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</si>
  <si>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</si>
  <si>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</si>
  <si>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</si>
  <si>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</si>
  <si>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</si>
  <si>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</si>
  <si>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</si>
  <si>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</si>
  <si>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</si>
  <si>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</si>
  <si>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</si>
  <si>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</si>
  <si>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</si>
  <si>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</si>
  <si>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</si>
  <si>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</si>
  <si>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</si>
  <si>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</si>
  <si>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</si>
  <si>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</si>
  <si>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</si>
  <si>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</si>
  <si>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</si>
  <si>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</si>
  <si>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</si>
  <si>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</si>
  <si>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</si>
  <si>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</si>
  <si>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</si>
  <si>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</si>
  <si>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</si>
  <si>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</si>
  <si>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</si>
  <si>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</si>
  <si>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</si>
  <si>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</si>
  <si>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</si>
  <si>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</si>
  <si>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</si>
  <si>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</si>
  <si>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</si>
  <si>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</si>
  <si>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</si>
  <si>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</si>
  <si>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</si>
  <si>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</si>
  <si>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</si>
  <si>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</si>
  <si>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</si>
  <si>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</si>
  <si>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</si>
  <si>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</si>
  <si>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</si>
  <si>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</si>
  <si>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</si>
  <si>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</si>
  <si>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</si>
  <si>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</si>
  <si>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</si>
  <si>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</si>
  <si>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</si>
  <si>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</si>
  <si>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</si>
  <si>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</si>
  <si>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</si>
  <si>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</si>
  <si>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</si>
  <si>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</si>
  <si>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</si>
  <si>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</si>
  <si>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</si>
  <si>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</si>
  <si>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</si>
  <si>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</si>
  <si>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</si>
  <si>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</si>
  <si>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</si>
  <si>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</si>
  <si>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</si>
  <si>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</si>
  <si>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</si>
  <si>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</si>
  <si>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</si>
  <si>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</si>
  <si>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</si>
  <si>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</si>
  <si>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</si>
  <si>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</si>
  <si>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</si>
  <si>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</si>
  <si>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</si>
  <si>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</si>
  <si>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</si>
  <si>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</si>
  <si>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</si>
  <si>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</si>
  <si>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</si>
  <si>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</si>
  <si>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</si>
  <si>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</si>
  <si>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</si>
  <si>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</si>
  <si>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</si>
  <si>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</si>
  <si>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</si>
  <si>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</si>
  <si>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</si>
  <si>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</si>
  <si>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</si>
  <si>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</si>
  <si>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</si>
  <si>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</si>
  <si>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</si>
  <si>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</si>
  <si>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</si>
  <si>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</si>
  <si>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</si>
  <si>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</si>
  <si>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</si>
  <si>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</si>
  <si>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</si>
  <si>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</si>
  <si>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</si>
  <si>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</si>
  <si>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</si>
  <si>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</si>
  <si>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</si>
  <si>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</si>
  <si>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</si>
  <si>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</si>
  <si>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</si>
  <si>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</si>
  <si>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</si>
  <si>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</si>
  <si>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</si>
  <si>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</si>
  <si>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</si>
  <si>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</si>
  <si>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</si>
  <si>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</si>
  <si>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</si>
  <si>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</si>
  <si>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</si>
  <si>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</si>
  <si>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</si>
  <si>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</si>
  <si>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</si>
  <si>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</si>
  <si>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</si>
  <si>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</si>
  <si>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</si>
  <si>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</si>
  <si>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</si>
  <si>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</si>
  <si>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</si>
  <si>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</si>
  <si>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</si>
  <si>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</si>
  <si>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</si>
  <si>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</si>
  <si>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</si>
  <si>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</si>
  <si>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</si>
  <si>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</si>
  <si>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</si>
  <si>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</si>
  <si>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</si>
  <si>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</si>
  <si>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</si>
  <si>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</si>
  <si>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</si>
  <si>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</si>
  <si>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</si>
  <si>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</si>
  <si>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</si>
  <si>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</si>
  <si>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</si>
  <si>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</si>
  <si>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</si>
  <si>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</si>
  <si>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</si>
  <si>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</si>
  <si>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</si>
  <si>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</si>
  <si>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</si>
  <si>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</si>
  <si>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</si>
  <si>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</si>
  <si>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</si>
  <si>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</si>
  <si>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</si>
  <si>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</si>
  <si>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</si>
  <si>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</si>
  <si>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</si>
  <si>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</si>
  <si>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</si>
  <si>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</si>
  <si>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</si>
  <si>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</si>
  <si>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</si>
  <si>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</si>
  <si>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</si>
  <si>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</si>
  <si>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</si>
  <si>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</si>
  <si>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</si>
  <si>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</si>
  <si>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</si>
  <si>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</si>
  <si>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</si>
  <si>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</si>
  <si>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</si>
  <si>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</si>
  <si>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</si>
  <si>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</si>
  <si>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</si>
  <si>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</si>
  <si>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</si>
  <si>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</si>
  <si>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</si>
  <si>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</si>
  <si>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</si>
  <si>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</si>
  <si>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</si>
  <si>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</si>
  <si>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</si>
  <si>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</si>
  <si>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</si>
  <si>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</si>
  <si>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</si>
  <si>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</si>
  <si>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</si>
  <si>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</si>
  <si>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</si>
  <si>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</si>
  <si>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</si>
  <si>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</si>
  <si>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</si>
  <si>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</si>
  <si>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</si>
  <si>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</si>
  <si>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</si>
  <si>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</si>
  <si>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</si>
  <si>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</si>
  <si>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</si>
  <si>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</si>
  <si>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</si>
  <si>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</si>
  <si>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</si>
  <si>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</si>
  <si>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</si>
  <si>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</si>
  <si>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</si>
  <si>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</si>
  <si>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</si>
  <si>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</si>
  <si>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</si>
  <si>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</si>
  <si>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</si>
  <si>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</si>
  <si>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</si>
  <si>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</si>
  <si>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</si>
  <si>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</si>
  <si>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</si>
  <si>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</si>
  <si>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</si>
  <si>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</si>
  <si>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</si>
  <si>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</si>
  <si>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</si>
  <si>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</si>
  <si>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</si>
  <si>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</si>
  <si>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</si>
  <si>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</si>
  <si>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</si>
  <si>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</si>
  <si>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</si>
  <si>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</si>
  <si>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</si>
  <si>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</si>
  <si>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</si>
  <si>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</si>
  <si>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</si>
  <si>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</si>
  <si>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</si>
  <si>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</si>
  <si>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</si>
  <si>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</si>
  <si>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</si>
  <si>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</si>
  <si>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</si>
  <si>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</si>
  <si>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</si>
  <si>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</si>
  <si>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</si>
  <si>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</si>
  <si>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</si>
  <si>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</si>
  <si>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</si>
  <si>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</si>
  <si>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</si>
  <si>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</si>
  <si>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</si>
  <si>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</si>
  <si>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</si>
  <si>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</si>
  <si>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</si>
  <si>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</si>
  <si>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</si>
  <si>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</si>
  <si>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</si>
  <si>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</si>
  <si>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</si>
  <si>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</si>
  <si>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</si>
  <si>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</si>
  <si>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</si>
  <si>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</si>
  <si>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</si>
  <si>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</si>
  <si>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</si>
  <si>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</si>
  <si>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</si>
  <si>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</si>
  <si>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</si>
  <si>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</si>
  <si>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</si>
  <si>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</si>
  <si>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</si>
  <si>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</si>
  <si>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</si>
  <si>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</si>
  <si>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</si>
  <si>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</si>
  <si>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</si>
  <si>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</si>
  <si>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</si>
  <si>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</si>
  <si>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</si>
  <si>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</si>
  <si>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</si>
  <si>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</si>
  <si>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</si>
  <si>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</si>
  <si>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</si>
  <si>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</si>
  <si>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</si>
  <si>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</si>
  <si>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</si>
  <si>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</si>
  <si>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</si>
  <si>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</si>
  <si>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</si>
  <si>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</si>
  <si>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</si>
  <si>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</si>
  <si>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</si>
  <si>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</si>
  <si>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</si>
  <si>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</si>
  <si>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</si>
  <si>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</si>
  <si>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</si>
  <si>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</si>
  <si>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</si>
  <si>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</si>
  <si>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</si>
  <si>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</si>
  <si>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</si>
  <si>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</si>
  <si>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</si>
  <si>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</si>
  <si>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</si>
  <si>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</si>
  <si>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</si>
  <si>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</si>
  <si>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</si>
  <si>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</si>
  <si>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</si>
  <si>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</si>
  <si>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</si>
  <si>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</si>
  <si>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</si>
  <si>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</si>
  <si>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</si>
  <si>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</si>
  <si>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</si>
  <si>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</si>
  <si>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</si>
  <si>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</si>
  <si>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</si>
  <si>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</si>
  <si>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</si>
  <si>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</si>
  <si>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</si>
  <si>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</si>
  <si>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</si>
  <si>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</si>
  <si>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</si>
  <si>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</si>
  <si>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</si>
  <si>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</si>
  <si>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</si>
  <si>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</si>
  <si>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</si>
  <si>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</si>
  <si>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</si>
  <si>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</si>
  <si>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</si>
  <si>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</si>
  <si>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</si>
  <si>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</si>
  <si>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</si>
  <si>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</si>
  <si>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</si>
  <si>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</si>
  <si>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</si>
  <si>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</si>
  <si>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</si>
  <si>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</si>
  <si>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</si>
  <si>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</si>
  <si>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</si>
  <si>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</si>
  <si>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</si>
  <si>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</si>
  <si>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</si>
  <si>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</si>
  <si>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</si>
  <si>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</si>
  <si>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</si>
  <si>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</si>
  <si>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</si>
  <si>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</si>
  <si>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</si>
  <si>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</si>
  <si>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</si>
  <si>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</si>
  <si>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</si>
  <si>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</si>
  <si>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</si>
  <si>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</si>
  <si>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</si>
  <si>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</si>
  <si>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</si>
  <si>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</si>
  <si>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</si>
  <si>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</si>
  <si>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</si>
  <si>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</si>
  <si>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</si>
  <si>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</si>
  <si>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</si>
  <si>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</si>
  <si>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</si>
  <si>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</si>
  <si>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</si>
  <si>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</si>
  <si>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</si>
  <si>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</si>
  <si>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</si>
  <si>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</si>
  <si>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</si>
  <si>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</si>
  <si>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</si>
  <si>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</si>
  <si>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</si>
  <si>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</si>
  <si>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</si>
  <si>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</si>
  <si>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</si>
  <si>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</si>
  <si>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</si>
  <si>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</si>
  <si>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</si>
  <si>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Phased Budget</t>
  </si>
  <si>
    <t>Check Sums</t>
  </si>
  <si>
    <t>TB w/ADJUSTMENTS</t>
  </si>
  <si>
    <t>B312</t>
  </si>
  <si>
    <t>Unidentified cash</t>
  </si>
  <si>
    <t>B222</t>
  </si>
  <si>
    <t>Accrued Income</t>
  </si>
  <si>
    <t>I4600</t>
  </si>
  <si>
    <t>P7100</t>
  </si>
  <si>
    <t>P7007</t>
  </si>
  <si>
    <t>Convention - Prior Year</t>
  </si>
  <si>
    <t>Budget
2017</t>
  </si>
  <si>
    <t>Investment</t>
  </si>
  <si>
    <t>Balance</t>
  </si>
  <si>
    <t>In</t>
  </si>
  <si>
    <t>Out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</si>
  <si>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</si>
  <si>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</si>
  <si>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</si>
  <si>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</si>
  <si>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</si>
  <si>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</si>
  <si>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</si>
  <si>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</si>
  <si>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</si>
  <si>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</si>
  <si>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</si>
  <si>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</si>
  <si>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</si>
  <si>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</si>
  <si>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</si>
  <si>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</si>
  <si>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</si>
  <si>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</si>
  <si>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</si>
  <si>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</si>
  <si>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</si>
  <si>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</si>
  <si>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</si>
  <si>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</si>
  <si>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</si>
  <si>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</si>
  <si>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</si>
  <si>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</si>
  <si>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</si>
  <si>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</si>
  <si>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</si>
  <si>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</si>
  <si>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</si>
  <si>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</si>
  <si>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</si>
  <si>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</si>
  <si>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</si>
  <si>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</si>
  <si>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</si>
  <si>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</si>
  <si>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</si>
  <si>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</si>
  <si>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</si>
  <si>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</si>
  <si>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</si>
  <si>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</si>
  <si>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</si>
  <si>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</si>
  <si>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</si>
  <si>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</si>
  <si>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</si>
  <si>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</si>
  <si>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Budget 2018</t>
  </si>
  <si>
    <t>Budget
2018</t>
  </si>
  <si>
    <t>Actual
2017</t>
  </si>
  <si>
    <t>Variance Actual to Budget</t>
  </si>
  <si>
    <t>Services - education process</t>
  </si>
  <si>
    <t>I4302D</t>
  </si>
  <si>
    <t>I4305D</t>
  </si>
  <si>
    <t>B100</t>
  </si>
  <si>
    <t>Debtors Control Account</t>
  </si>
  <si>
    <t>Debtors</t>
  </si>
  <si>
    <t>CILT UK - intercompany</t>
  </si>
  <si>
    <t>B101</t>
  </si>
  <si>
    <t>Bad Debt Provision</t>
  </si>
  <si>
    <t>P6520</t>
  </si>
  <si>
    <t>Bad Debt</t>
  </si>
  <si>
    <t>Actual 
2018/19</t>
  </si>
  <si>
    <t>Budget 2018/19</t>
  </si>
  <si>
    <t>Bad debt provision</t>
  </si>
  <si>
    <t>Educational Income  - provision against bad debt</t>
  </si>
  <si>
    <t>Net debtors/bad debt provision</t>
  </si>
  <si>
    <t xml:space="preserve">Budget </t>
  </si>
  <si>
    <t>Variance</t>
  </si>
  <si>
    <t>YE Sep 18</t>
  </si>
  <si>
    <t>2017/18</t>
  </si>
  <si>
    <t>Adjusted Surplus/(Deficit) for the period</t>
  </si>
  <si>
    <t xml:space="preserve">Kazakhstan project </t>
  </si>
  <si>
    <t>Kazakhstan Project</t>
  </si>
  <si>
    <t>31/02/2019</t>
  </si>
  <si>
    <t>Educational Income - change of accounting policy  - Education</t>
  </si>
  <si>
    <t>Educational Income - change of accounting policy  - Accreditation</t>
  </si>
  <si>
    <t>March 2019</t>
  </si>
  <si>
    <t>Management Accounts 31/03/2019</t>
  </si>
  <si>
    <t>Endowment fund 71.15% IN</t>
  </si>
  <si>
    <t>Endowment fund 71.15% OUT</t>
  </si>
  <si>
    <t>Dividends 28.85% IN</t>
  </si>
  <si>
    <t>Dividends 28.85% OUT</t>
  </si>
  <si>
    <t>Revaluation 28.85%</t>
  </si>
  <si>
    <t>NAV</t>
  </si>
  <si>
    <t>Centenary Event</t>
  </si>
  <si>
    <t>Forecast</t>
  </si>
  <si>
    <t>7 months</t>
  </si>
  <si>
    <t>Total Other Income</t>
  </si>
  <si>
    <t>Kazakhstan Project Income</t>
  </si>
  <si>
    <t>Kazakhstan Project Expenditure</t>
  </si>
  <si>
    <t>Kazakhstan Project Margin</t>
  </si>
  <si>
    <t>Oct 18 -   Feb 19</t>
  </si>
  <si>
    <t>Actual</t>
  </si>
  <si>
    <t>5+7</t>
  </si>
  <si>
    <t>Variance to Forecast</t>
  </si>
  <si>
    <t xml:space="preserve">Forecast </t>
  </si>
  <si>
    <t>Forecast
5+7</t>
  </si>
  <si>
    <t>VAR Forecast vs YE17/18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</si>
</sst>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  <numFmt numFmtId="178" formatCode="_(* #,##0.00_);_(* \(#,##0.00\);_(* &quot;-&quot;??_);_(@_)"/>
    <numFmt numFmtId="179" formatCode="#,##0.00;[Red]#,##0.00"/>
    <numFmt numFmtId="180" formatCode="&quot;£&quot;#,##0;[Red]&quot;£&quot;#,##0"/>
    <numFmt numFmtId="181" formatCode="#,##0;[Red]\(#,##0\)"/>
  </numFmts>
  <fonts count="2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43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1" fillId="0" borderId="0"/>
    <xf numFmtId="0" fontId="1" fillId="0" borderId="0"/>
    <xf numFmtId="178" fontId="1" fillId="0" borderId="0" applyFont="0" applyFill="0" applyBorder="0" applyAlignment="0" applyProtection="0"/>
  </cellStyleXfs>
  <cellXfs count="481">
    <xf numFmtId="0" fontId="0" fillId="0" borderId="0" xfId="0"/>
    <xf numFmtId="164" fontId="0" fillId="0" borderId="0" xfId="0" applyNumberFormat="1"/>
    <xf numFmtId="0" fontId="153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4" fillId="0" borderId="0" xfId="0" applyFont="1" applyFill="1"/>
    <xf numFmtId="164" fontId="152" fillId="0" borderId="0" xfId="0" applyNumberFormat="1" applyFont="1" applyFill="1"/>
    <xf numFmtId="0" fontId="0" fillId="0" borderId="0" xfId="0" applyFill="1" applyAlignment="1">
      <alignment wrapText="1"/>
    </xf>
    <xf numFmtId="164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6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4" fontId="154" fillId="0" borderId="1" xfId="0" applyNumberFormat="1" applyFont="1" applyFill="1" applyBorder="1"/>
    <xf numFmtId="164" fontId="153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5" fillId="2" borderId="0" xfId="0" applyNumberFormat="1" applyFont="1" applyFill="1" applyBorder="1"/>
    <xf numFmtId="164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4" fontId="155" fillId="2" borderId="1" xfId="0" applyNumberFormat="1" applyFont="1" applyFill="1" applyBorder="1"/>
    <xf numFmtId="164" fontId="155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4" fontId="152" fillId="3" borderId="0" xfId="0" applyNumberFormat="1" applyFont="1" applyFill="1"/>
    <xf numFmtId="164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4" fontId="152" fillId="3" borderId="0" xfId="0" applyNumberFormat="1" applyFont="1" applyFill="1" applyBorder="1"/>
    <xf numFmtId="167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8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2" fillId="4" borderId="10" xfId="0" applyNumberFormat="1" applyFont="1" applyFill="1" applyBorder="1"/>
    <xf numFmtId="164" fontId="152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60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4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4" fontId="152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2" fillId="4" borderId="13" xfId="0" applyNumberFormat="1" applyFont="1" applyFill="1" applyBorder="1"/>
    <xf numFmtId="0" fontId="152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1" fontId="186" fillId="0" borderId="0" xfId="0" applyNumberFormat="1" applyFont="1"/>
    <xf numFmtId="0" fontId="186" fillId="0" borderId="0" xfId="0" applyFont="1" applyAlignment="1">
      <alignment vertical="top"/>
    </xf>
    <xf numFmtId="170" fontId="0" fillId="0" borderId="0" xfId="0" applyNumberFormat="1"/>
    <xf numFmtId="170" fontId="0" fillId="0" borderId="0" xfId="0" applyNumberFormat="1" applyFill="1"/>
    <xf numFmtId="170" fontId="0" fillId="0" borderId="0" xfId="0" applyNumberFormat="1" applyFill="1" applyBorder="1"/>
    <xf numFmtId="0" fontId="193" fillId="0" borderId="13" xfId="0" applyFont="1" applyFill="1" applyBorder="1" applyAlignment="1" applyProtection="1">
      <alignment horizontal="left" vertical="center"/>
      <protection locked="0"/>
    </xf>
    <xf numFmtId="0" fontId="193" fillId="0" borderId="13" xfId="0" applyFont="1" applyFill="1" applyBorder="1" applyAlignment="1" applyProtection="1">
      <alignment horizontal="center" vertical="center"/>
      <protection locked="0"/>
    </xf>
    <xf numFmtId="0" fontId="193" fillId="0" borderId="0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Alignment="1" applyProtection="1">
      <alignment vertical="center"/>
      <protection locked="0"/>
    </xf>
    <xf numFmtId="0" fontId="195" fillId="0" borderId="0" xfId="0" applyFont="1" applyFill="1" applyBorder="1" applyAlignment="1" applyProtection="1">
      <alignment horizontal="left" vertical="center" wrapText="1"/>
      <protection locked="0"/>
    </xf>
    <xf numFmtId="0" fontId="197" fillId="0" borderId="0" xfId="0" applyFont="1" applyFill="1" applyAlignment="1" applyProtection="1">
      <alignment vertical="center"/>
      <protection locked="0"/>
    </xf>
    <xf numFmtId="0" fontId="198" fillId="0" borderId="13" xfId="0" applyFont="1" applyFill="1" applyBorder="1" applyAlignment="1" applyProtection="1">
      <alignment horizontal="left" vertical="center" wrapText="1"/>
      <protection locked="0"/>
    </xf>
    <xf numFmtId="4" fontId="196" fillId="0" borderId="38" xfId="0" applyNumberFormat="1" applyFont="1" applyFill="1" applyBorder="1" applyAlignment="1" applyProtection="1">
      <alignment horizontal="center" vertical="center"/>
      <protection locked="0"/>
    </xf>
    <xf numFmtId="0" fontId="197" fillId="0" borderId="0" xfId="0" applyFont="1" applyFill="1" applyAlignment="1" applyProtection="1">
      <alignment horizontal="left" vertical="center"/>
      <protection locked="0"/>
    </xf>
    <xf numFmtId="0" fontId="197" fillId="0" borderId="0" xfId="798" applyFont="1" applyFill="1" applyAlignment="1" applyProtection="1">
      <alignment horizontal="left" vertical="center"/>
      <protection locked="0"/>
    </xf>
    <xf numFmtId="0" fontId="197" fillId="0" borderId="0" xfId="798" applyFont="1" applyAlignment="1" applyProtection="1">
      <alignment horizontal="left" vertical="center"/>
      <protection locked="0"/>
    </xf>
    <xf numFmtId="0" fontId="197" fillId="0" borderId="0" xfId="0" applyFont="1" applyFill="1" applyBorder="1" applyAlignment="1" applyProtection="1">
      <alignment horizontal="left" vertical="center"/>
      <protection locked="0"/>
    </xf>
    <xf numFmtId="0" fontId="197" fillId="0" borderId="0" xfId="798" applyFont="1" applyFill="1" applyBorder="1" applyAlignment="1" applyProtection="1">
      <alignment horizontal="left" vertical="center"/>
      <protection locked="0"/>
    </xf>
    <xf numFmtId="0" fontId="197" fillId="0" borderId="13" xfId="0" applyFont="1" applyFill="1" applyBorder="1" applyAlignment="1" applyProtection="1">
      <alignment horizontal="left" vertical="center"/>
      <protection locked="0"/>
    </xf>
    <xf numFmtId="0" fontId="197" fillId="0" borderId="13" xfId="798" applyFont="1" applyFill="1" applyBorder="1" applyAlignment="1" applyProtection="1">
      <alignment horizontal="left" vertical="center"/>
      <protection locked="0"/>
    </xf>
    <xf numFmtId="0" fontId="197" fillId="0" borderId="33" xfId="0" applyFont="1" applyFill="1" applyBorder="1" applyAlignment="1" applyProtection="1">
      <alignment horizontal="left" vertical="center"/>
      <protection locked="0"/>
    </xf>
    <xf numFmtId="0" fontId="197" fillId="0" borderId="33" xfId="798" applyFont="1" applyFill="1" applyBorder="1" applyAlignment="1" applyProtection="1">
      <alignment horizontal="left" vertical="center"/>
      <protection locked="0"/>
    </xf>
    <xf numFmtId="170" fontId="197" fillId="0" borderId="33" xfId="0" applyNumberFormat="1" applyFont="1" applyFill="1" applyBorder="1" applyAlignment="1" applyProtection="1">
      <alignment vertical="center"/>
      <protection locked="0"/>
    </xf>
    <xf numFmtId="170" fontId="197" fillId="0" borderId="0" xfId="0" applyNumberFormat="1" applyFont="1" applyFill="1" applyBorder="1" applyAlignment="1" applyProtection="1">
      <alignment vertical="center"/>
      <protection locked="0"/>
    </xf>
    <xf numFmtId="170" fontId="197" fillId="0" borderId="40" xfId="11177" applyNumberFormat="1" applyFont="1" applyFill="1" applyBorder="1" applyAlignment="1" applyProtection="1">
      <alignment vertical="center"/>
    </xf>
    <xf numFmtId="170" fontId="197" fillId="0" borderId="33" xfId="11177" applyNumberFormat="1" applyFont="1" applyFill="1" applyBorder="1" applyAlignment="1" applyProtection="1">
      <alignment vertical="center"/>
    </xf>
    <xf numFmtId="170" fontId="197" fillId="0" borderId="13" xfId="11177" applyNumberFormat="1" applyFont="1" applyFill="1" applyBorder="1" applyAlignment="1" applyProtection="1">
      <alignment vertical="center"/>
    </xf>
    <xf numFmtId="174" fontId="193" fillId="0" borderId="13" xfId="0" applyNumberFormat="1" applyFont="1" applyFill="1" applyBorder="1" applyAlignment="1" applyProtection="1">
      <alignment horizontal="center" vertical="center"/>
      <protection locked="0"/>
    </xf>
    <xf numFmtId="174" fontId="195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197" fillId="0" borderId="13" xfId="11177" applyNumberFormat="1" applyFont="1" applyBorder="1" applyAlignment="1" applyProtection="1">
      <alignment horizontal="right" vertical="center"/>
      <protection locked="0"/>
    </xf>
    <xf numFmtId="174" fontId="197" fillId="0" borderId="0" xfId="11177" applyNumberFormat="1" applyFont="1" applyAlignment="1" applyProtection="1">
      <alignment horizontal="right" vertical="center"/>
      <protection locked="0"/>
    </xf>
    <xf numFmtId="174" fontId="197" fillId="0" borderId="33" xfId="11177" applyNumberFormat="1" applyFont="1" applyFill="1" applyBorder="1" applyAlignment="1" applyProtection="1">
      <alignment horizontal="right" vertical="center"/>
      <protection locked="0"/>
    </xf>
    <xf numFmtId="174" fontId="197" fillId="0" borderId="13" xfId="11177" applyNumberFormat="1" applyFont="1" applyFill="1" applyBorder="1" applyAlignment="1" applyProtection="1">
      <alignment horizontal="right" vertical="center"/>
      <protection locked="0"/>
    </xf>
    <xf numFmtId="174" fontId="0" fillId="0" borderId="0" xfId="0" applyNumberFormat="1" applyProtection="1">
      <protection locked="0"/>
    </xf>
    <xf numFmtId="174" fontId="197" fillId="0" borderId="0" xfId="11177" applyNumberFormat="1" applyFont="1" applyFill="1" applyAlignment="1" applyProtection="1">
      <alignment horizontal="right" vertical="center"/>
      <protection locked="0"/>
    </xf>
    <xf numFmtId="174" fontId="197" fillId="0" borderId="0" xfId="0" applyNumberFormat="1" applyFont="1" applyFill="1" applyAlignment="1" applyProtection="1">
      <alignment vertical="center"/>
      <protection locked="0"/>
    </xf>
    <xf numFmtId="174" fontId="197" fillId="0" borderId="0" xfId="11177" applyNumberFormat="1" applyFont="1" applyAlignment="1" applyProtection="1">
      <alignment horizontal="right" vertical="center"/>
    </xf>
    <xf numFmtId="174" fontId="197" fillId="0" borderId="13" xfId="11177" applyNumberFormat="1" applyFont="1" applyBorder="1" applyAlignment="1" applyProtection="1">
      <alignment horizontal="right" vertical="center"/>
    </xf>
    <xf numFmtId="174" fontId="0" fillId="0" borderId="0" xfId="0" applyNumberFormat="1" applyProtection="1"/>
    <xf numFmtId="174" fontId="193" fillId="0" borderId="30" xfId="0" applyNumberFormat="1" applyFont="1" applyFill="1" applyBorder="1" applyAlignment="1" applyProtection="1">
      <alignment vertical="center"/>
      <protection locked="0"/>
    </xf>
    <xf numFmtId="174" fontId="193" fillId="0" borderId="0" xfId="0" applyNumberFormat="1" applyFont="1" applyFill="1" applyBorder="1" applyAlignment="1" applyProtection="1">
      <alignment vertical="center"/>
      <protection locked="0"/>
    </xf>
    <xf numFmtId="174" fontId="199" fillId="37" borderId="39" xfId="0" applyNumberFormat="1" applyFont="1" applyFill="1" applyBorder="1" applyAlignment="1" applyProtection="1">
      <alignment vertical="center"/>
      <protection locked="0"/>
    </xf>
    <xf numFmtId="174" fontId="199" fillId="37" borderId="34" xfId="0" applyNumberFormat="1" applyFont="1" applyFill="1" applyBorder="1" applyAlignment="1" applyProtection="1">
      <alignment vertical="center"/>
      <protection locked="0"/>
    </xf>
    <xf numFmtId="174" fontId="199" fillId="37" borderId="35" xfId="0" applyNumberFormat="1" applyFont="1" applyFill="1" applyBorder="1" applyAlignment="1" applyProtection="1">
      <alignment vertical="center"/>
      <protection locked="0"/>
    </xf>
    <xf numFmtId="174" fontId="200" fillId="37" borderId="27" xfId="11177" applyNumberFormat="1" applyFont="1" applyFill="1" applyBorder="1" applyAlignment="1" applyProtection="1">
      <alignment vertical="center"/>
      <protection locked="0"/>
    </xf>
    <xf numFmtId="174" fontId="200" fillId="37" borderId="41" xfId="11177" applyNumberFormat="1" applyFont="1" applyFill="1" applyBorder="1" applyAlignment="1" applyProtection="1">
      <alignment vertical="center"/>
      <protection locked="0"/>
    </xf>
    <xf numFmtId="174" fontId="200" fillId="37" borderId="29" xfId="11177" applyNumberFormat="1" applyFont="1" applyFill="1" applyBorder="1" applyAlignment="1" applyProtection="1">
      <alignment vertical="center"/>
      <protection locked="0"/>
    </xf>
    <xf numFmtId="174" fontId="200" fillId="37" borderId="42" xfId="11177" applyNumberFormat="1" applyFont="1" applyFill="1" applyBorder="1" applyAlignment="1" applyProtection="1">
      <alignment vertical="center"/>
      <protection locked="0"/>
    </xf>
    <xf numFmtId="174" fontId="200" fillId="37" borderId="30" xfId="11177" applyNumberFormat="1" applyFont="1" applyFill="1" applyBorder="1" applyAlignment="1" applyProtection="1">
      <alignment vertical="center"/>
      <protection locked="0"/>
    </xf>
    <xf numFmtId="174" fontId="200" fillId="37" borderId="31" xfId="11177" applyNumberFormat="1" applyFont="1" applyFill="1" applyBorder="1" applyAlignment="1" applyProtection="1">
      <alignment vertical="center"/>
      <protection locked="0"/>
    </xf>
    <xf numFmtId="174" fontId="200" fillId="37" borderId="32" xfId="11177" applyNumberFormat="1" applyFont="1" applyFill="1" applyBorder="1" applyAlignment="1" applyProtection="1">
      <alignment vertical="center"/>
      <protection locked="0"/>
    </xf>
    <xf numFmtId="174" fontId="200" fillId="37" borderId="43" xfId="11177" applyNumberFormat="1" applyFont="1" applyFill="1" applyBorder="1" applyAlignment="1" applyProtection="1">
      <alignment vertical="center"/>
      <protection locked="0"/>
    </xf>
    <xf numFmtId="174" fontId="200" fillId="0" borderId="33" xfId="11177" applyNumberFormat="1" applyFont="1" applyFill="1" applyBorder="1" applyAlignment="1" applyProtection="1">
      <alignment vertical="center"/>
      <protection locked="0"/>
    </xf>
    <xf numFmtId="174" fontId="200" fillId="0" borderId="13" xfId="11177" applyNumberFormat="1" applyFont="1" applyFill="1" applyBorder="1" applyAlignment="1" applyProtection="1">
      <alignment vertical="center"/>
      <protection locked="0"/>
    </xf>
    <xf numFmtId="174" fontId="197" fillId="0" borderId="33" xfId="0" applyNumberFormat="1" applyFont="1" applyFill="1" applyBorder="1" applyAlignment="1" applyProtection="1">
      <alignment vertical="center"/>
      <protection locked="0"/>
    </xf>
    <xf numFmtId="174" fontId="197" fillId="0" borderId="0" xfId="0" applyNumberFormat="1" applyFont="1" applyFill="1" applyBorder="1" applyAlignment="1" applyProtection="1">
      <alignment vertical="center"/>
      <protection locked="0"/>
    </xf>
    <xf numFmtId="174" fontId="197" fillId="0" borderId="28" xfId="0" applyNumberFormat="1" applyFont="1" applyFill="1" applyBorder="1" applyAlignment="1" applyProtection="1">
      <alignment vertical="center"/>
      <protection locked="0"/>
    </xf>
    <xf numFmtId="174" fontId="197" fillId="0" borderId="30" xfId="0" applyNumberFormat="1" applyFont="1" applyFill="1" applyBorder="1" applyAlignment="1" applyProtection="1">
      <alignment vertical="center"/>
      <protection locked="0"/>
    </xf>
    <xf numFmtId="174" fontId="197" fillId="0" borderId="0" xfId="11177" applyNumberFormat="1" applyFont="1" applyFill="1" applyAlignment="1" applyProtection="1">
      <alignment horizontal="right" vertical="center"/>
    </xf>
    <xf numFmtId="174" fontId="0" fillId="0" borderId="0" xfId="0" applyNumberFormat="1" applyFill="1" applyProtection="1">
      <protection locked="0"/>
    </xf>
    <xf numFmtId="174" fontId="0" fillId="0" borderId="0" xfId="0" applyNumberFormat="1" applyFill="1" applyProtection="1"/>
    <xf numFmtId="174" fontId="154" fillId="0" borderId="0" xfId="0" applyNumberFormat="1" applyFont="1" applyProtection="1">
      <protection locked="0"/>
    </xf>
    <xf numFmtId="174" fontId="154" fillId="0" borderId="0" xfId="0" applyNumberFormat="1" applyFont="1" applyProtection="1"/>
    <xf numFmtId="174" fontId="154" fillId="0" borderId="13" xfId="0" applyNumberFormat="1" applyFont="1" applyBorder="1" applyProtection="1">
      <protection locked="0"/>
    </xf>
    <xf numFmtId="174" fontId="154" fillId="0" borderId="13" xfId="0" applyNumberFormat="1" applyFont="1" applyBorder="1" applyProtection="1"/>
    <xf numFmtId="0" fontId="202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1" fontId="186" fillId="40" borderId="0" xfId="0" applyNumberFormat="1" applyFont="1" applyFill="1" applyBorder="1"/>
    <xf numFmtId="0" fontId="202" fillId="40" borderId="0" xfId="0" applyFont="1" applyFill="1" applyBorder="1"/>
    <xf numFmtId="172" fontId="186" fillId="40" borderId="25" xfId="798" applyNumberFormat="1" applyFont="1" applyFill="1" applyBorder="1"/>
    <xf numFmtId="0" fontId="186" fillId="40" borderId="25" xfId="0" applyFont="1" applyFill="1" applyBorder="1"/>
    <xf numFmtId="172" fontId="186" fillId="39" borderId="25" xfId="798" applyNumberFormat="1" applyFont="1" applyFill="1" applyBorder="1"/>
    <xf numFmtId="0" fontId="185" fillId="40" borderId="0" xfId="0" applyFont="1" applyFill="1" applyBorder="1"/>
    <xf numFmtId="172" fontId="189" fillId="39" borderId="1" xfId="798" applyNumberFormat="1" applyFont="1" applyFill="1" applyBorder="1"/>
    <xf numFmtId="172" fontId="186" fillId="39" borderId="1" xfId="798" applyNumberFormat="1" applyFont="1" applyFill="1" applyBorder="1"/>
    <xf numFmtId="172" fontId="189" fillId="40" borderId="25" xfId="798" applyNumberFormat="1" applyFont="1" applyFill="1" applyBorder="1"/>
    <xf numFmtId="1" fontId="186" fillId="40" borderId="25" xfId="0" applyNumberFormat="1" applyFont="1" applyFill="1" applyBorder="1"/>
    <xf numFmtId="0" fontId="186" fillId="40" borderId="0" xfId="0" applyFont="1" applyFill="1" applyBorder="1" applyAlignment="1">
      <alignment vertical="top"/>
    </xf>
    <xf numFmtId="17" fontId="186" fillId="0" borderId="46" xfId="0" applyNumberFormat="1" applyFont="1" applyBorder="1" applyAlignment="1">
      <alignment horizontal="center" vertical="center"/>
    </xf>
    <xf numFmtId="0" fontId="187" fillId="39" borderId="36" xfId="0" applyFont="1" applyFill="1" applyBorder="1"/>
    <xf numFmtId="0" fontId="186" fillId="40" borderId="36" xfId="0" applyNumberFormat="1" applyFont="1" applyFill="1" applyBorder="1"/>
    <xf numFmtId="0" fontId="201" fillId="40" borderId="36" xfId="0" applyFont="1" applyFill="1" applyBorder="1"/>
    <xf numFmtId="0" fontId="186" fillId="40" borderId="36" xfId="0" applyFont="1" applyFill="1" applyBorder="1"/>
    <xf numFmtId="0" fontId="187" fillId="40" borderId="36" xfId="0" applyFont="1" applyFill="1" applyBorder="1"/>
    <xf numFmtId="0" fontId="185" fillId="39" borderId="36" xfId="0" applyFont="1" applyFill="1" applyBorder="1"/>
    <xf numFmtId="0" fontId="186" fillId="39" borderId="50" xfId="0" applyFont="1" applyFill="1" applyBorder="1"/>
    <xf numFmtId="0" fontId="186" fillId="40" borderId="50" xfId="0" applyFont="1" applyFill="1" applyBorder="1"/>
    <xf numFmtId="0" fontId="186" fillId="0" borderId="50" xfId="0" applyFont="1" applyFill="1" applyBorder="1"/>
    <xf numFmtId="172" fontId="186" fillId="0" borderId="50" xfId="798" applyNumberFormat="1" applyFont="1" applyFill="1" applyBorder="1"/>
    <xf numFmtId="0" fontId="187" fillId="39" borderId="50" xfId="0" applyFont="1" applyFill="1" applyBorder="1"/>
    <xf numFmtId="0" fontId="186" fillId="0" borderId="57" xfId="0" applyFont="1" applyBorder="1" applyAlignment="1">
      <alignment vertical="top"/>
    </xf>
    <xf numFmtId="0" fontId="187" fillId="39" borderId="58" xfId="0" applyFont="1" applyFill="1" applyBorder="1"/>
    <xf numFmtId="0" fontId="186" fillId="40" borderId="58" xfId="0" applyNumberFormat="1" applyFont="1" applyFill="1" applyBorder="1"/>
    <xf numFmtId="0" fontId="201" fillId="40" borderId="58" xfId="0" applyFont="1" applyFill="1" applyBorder="1"/>
    <xf numFmtId="0" fontId="186" fillId="40" borderId="58" xfId="0" applyFont="1" applyFill="1" applyBorder="1"/>
    <xf numFmtId="0" fontId="186" fillId="39" borderId="58" xfId="0" applyFont="1" applyFill="1" applyBorder="1"/>
    <xf numFmtId="0" fontId="187" fillId="40" borderId="58" xfId="0" applyFont="1" applyFill="1" applyBorder="1"/>
    <xf numFmtId="173" fontId="187" fillId="38" borderId="34" xfId="0" applyNumberFormat="1" applyFont="1" applyFill="1" applyBorder="1" applyAlignment="1">
      <alignment vertical="center"/>
    </xf>
    <xf numFmtId="173" fontId="187" fillId="38" borderId="35" xfId="0" applyNumberFormat="1" applyFont="1" applyFill="1" applyBorder="1" applyAlignment="1">
      <alignment vertical="center"/>
    </xf>
    <xf numFmtId="173" fontId="187" fillId="38" borderId="26" xfId="0" applyNumberFormat="1" applyFont="1" applyFill="1" applyBorder="1" applyAlignment="1">
      <alignment vertical="center"/>
    </xf>
    <xf numFmtId="169" fontId="186" fillId="39" borderId="2" xfId="798" applyNumberFormat="1" applyFont="1" applyFill="1" applyBorder="1"/>
    <xf numFmtId="0" fontId="186" fillId="39" borderId="63" xfId="0" applyFont="1" applyFill="1" applyBorder="1"/>
    <xf numFmtId="173" fontId="187" fillId="40" borderId="0" xfId="0" applyNumberFormat="1" applyFont="1" applyFill="1" applyBorder="1" applyAlignment="1">
      <alignment vertical="center"/>
    </xf>
    <xf numFmtId="173" fontId="187" fillId="40" borderId="13" xfId="0" applyNumberFormat="1" applyFont="1" applyFill="1" applyBorder="1" applyAlignment="1">
      <alignment vertical="center"/>
    </xf>
    <xf numFmtId="0" fontId="186" fillId="40" borderId="44" xfId="0" applyFont="1" applyFill="1" applyBorder="1"/>
    <xf numFmtId="0" fontId="186" fillId="40" borderId="44" xfId="0" applyFont="1" applyFill="1" applyBorder="1" applyAlignment="1">
      <alignment vertical="top"/>
    </xf>
    <xf numFmtId="172" fontId="186" fillId="39" borderId="46" xfId="798" applyNumberFormat="1" applyFont="1" applyFill="1" applyBorder="1"/>
    <xf numFmtId="0" fontId="186" fillId="39" borderId="55" xfId="0" applyFont="1" applyFill="1" applyBorder="1"/>
    <xf numFmtId="173" fontId="186" fillId="38" borderId="34" xfId="0" applyNumberFormat="1" applyFont="1" applyFill="1" applyBorder="1" applyAlignment="1">
      <alignment vertical="center"/>
    </xf>
    <xf numFmtId="168" fontId="203" fillId="38" borderId="34" xfId="0" applyNumberFormat="1" applyFont="1" applyFill="1" applyBorder="1"/>
    <xf numFmtId="173" fontId="186" fillId="38" borderId="35" xfId="0" applyNumberFormat="1" applyFont="1" applyFill="1" applyBorder="1" applyAlignment="1">
      <alignment vertical="center"/>
    </xf>
    <xf numFmtId="168" fontId="203" fillId="40" borderId="34" xfId="0" applyNumberFormat="1" applyFont="1" applyFill="1" applyBorder="1"/>
    <xf numFmtId="169" fontId="188" fillId="39" borderId="6" xfId="798" applyNumberFormat="1" applyFont="1" applyFill="1" applyBorder="1"/>
    <xf numFmtId="169" fontId="188" fillId="39" borderId="15" xfId="798" applyNumberFormat="1" applyFont="1" applyFill="1" applyBorder="1"/>
    <xf numFmtId="0" fontId="186" fillId="40" borderId="63" xfId="0" applyFont="1" applyFill="1" applyBorder="1"/>
    <xf numFmtId="0" fontId="187" fillId="39" borderId="55" xfId="0" applyFont="1" applyFill="1" applyBorder="1"/>
    <xf numFmtId="0" fontId="186" fillId="39" borderId="59" xfId="0" applyFont="1" applyFill="1" applyBorder="1"/>
    <xf numFmtId="169" fontId="187" fillId="39" borderId="56" xfId="798" applyNumberFormat="1" applyFont="1" applyFill="1" applyBorder="1"/>
    <xf numFmtId="0" fontId="186" fillId="39" borderId="51" xfId="0" applyFont="1" applyFill="1" applyBorder="1"/>
    <xf numFmtId="0" fontId="186" fillId="40" borderId="37" xfId="0" applyFont="1" applyFill="1" applyBorder="1"/>
    <xf numFmtId="0" fontId="186" fillId="39" borderId="46" xfId="0" applyFont="1" applyFill="1" applyBorder="1"/>
    <xf numFmtId="1" fontId="186" fillId="39" borderId="46" xfId="0" applyNumberFormat="1" applyFont="1" applyFill="1" applyBorder="1"/>
    <xf numFmtId="176" fontId="204" fillId="40" borderId="0" xfId="0" applyNumberFormat="1" applyFont="1" applyFill="1" applyBorder="1" applyAlignment="1">
      <alignment horizontal="center"/>
    </xf>
    <xf numFmtId="176" fontId="188" fillId="42" borderId="48" xfId="0" applyNumberFormat="1" applyFont="1" applyFill="1" applyBorder="1" applyAlignment="1">
      <alignment horizontal="center" vertical="top" wrapText="1"/>
    </xf>
    <xf numFmtId="176" fontId="188" fillId="43" borderId="1" xfId="0" applyNumberFormat="1" applyFont="1" applyFill="1" applyBorder="1" applyAlignment="1">
      <alignment horizontal="center" vertical="top" wrapText="1"/>
    </xf>
    <xf numFmtId="176" fontId="188" fillId="37" borderId="47" xfId="0" applyNumberFormat="1" applyFont="1" applyFill="1" applyBorder="1" applyAlignment="1">
      <alignment horizontal="center" vertical="top" wrapText="1"/>
    </xf>
    <xf numFmtId="176" fontId="187" fillId="45" borderId="34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/>
    </xf>
    <xf numFmtId="176" fontId="186" fillId="39" borderId="49" xfId="0" applyNumberFormat="1" applyFont="1" applyFill="1" applyBorder="1" applyAlignment="1">
      <alignment horizontal="center" vertical="center"/>
    </xf>
    <xf numFmtId="176" fontId="186" fillId="39" borderId="25" xfId="0" applyNumberFormat="1" applyFont="1" applyFill="1" applyBorder="1" applyAlignment="1">
      <alignment horizontal="center" vertical="center"/>
    </xf>
    <xf numFmtId="176" fontId="186" fillId="39" borderId="50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/>
    </xf>
    <xf numFmtId="176" fontId="186" fillId="44" borderId="25" xfId="0" applyNumberFormat="1" applyFont="1" applyFill="1" applyBorder="1" applyAlignment="1">
      <alignment horizontal="center" vertical="center"/>
    </xf>
    <xf numFmtId="176" fontId="186" fillId="37" borderId="50" xfId="0" applyNumberFormat="1" applyFont="1" applyFill="1" applyBorder="1" applyAlignment="1">
      <alignment horizontal="center" vertical="center"/>
    </xf>
    <xf numFmtId="176" fontId="186" fillId="39" borderId="62" xfId="0" applyNumberFormat="1" applyFont="1" applyFill="1" applyBorder="1" applyAlignment="1">
      <alignment horizontal="center" vertical="center"/>
    </xf>
    <xf numFmtId="176" fontId="186" fillId="39" borderId="2" xfId="0" applyNumberFormat="1" applyFont="1" applyFill="1" applyBorder="1" applyAlignment="1">
      <alignment horizontal="center" vertical="center"/>
    </xf>
    <xf numFmtId="176" fontId="186" fillId="39" borderId="63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/>
    </xf>
    <xf numFmtId="176" fontId="186" fillId="39" borderId="46" xfId="0" applyNumberFormat="1" applyFont="1" applyFill="1" applyBorder="1" applyAlignment="1">
      <alignment horizontal="center" vertical="center"/>
    </xf>
    <xf numFmtId="176" fontId="186" fillId="39" borderId="55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 wrapText="1"/>
    </xf>
    <xf numFmtId="176" fontId="186" fillId="37" borderId="50" xfId="11177" applyNumberFormat="1" applyFont="1" applyFill="1" applyBorder="1" applyAlignment="1">
      <alignment horizontal="center" vertical="center"/>
    </xf>
    <xf numFmtId="176" fontId="186" fillId="39" borderId="51" xfId="0" applyNumberFormat="1" applyFont="1" applyFill="1" applyBorder="1" applyAlignment="1">
      <alignment horizontal="center" vertical="center"/>
    </xf>
    <xf numFmtId="176" fontId="186" fillId="41" borderId="34" xfId="0" applyNumberFormat="1" applyFont="1" applyFill="1" applyBorder="1" applyAlignment="1">
      <alignment horizontal="center" vertical="center"/>
    </xf>
    <xf numFmtId="176" fontId="186" fillId="41" borderId="35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 wrapText="1"/>
    </xf>
    <xf numFmtId="176" fontId="186" fillId="39" borderId="55" xfId="11177" applyNumberFormat="1" applyFont="1" applyFill="1" applyBorder="1" applyAlignment="1">
      <alignment horizontal="center" vertical="center"/>
    </xf>
    <xf numFmtId="176" fontId="186" fillId="39" borderId="49" xfId="0" applyNumberFormat="1" applyFont="1" applyFill="1" applyBorder="1" applyAlignment="1">
      <alignment horizontal="center" vertical="center" wrapText="1"/>
    </xf>
    <xf numFmtId="176" fontId="186" fillId="39" borderId="50" xfId="11177" applyNumberFormat="1" applyFont="1" applyFill="1" applyBorder="1" applyAlignment="1">
      <alignment horizontal="center" vertical="center"/>
    </xf>
    <xf numFmtId="176" fontId="186" fillId="39" borderId="63" xfId="11177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/>
    </xf>
    <xf numFmtId="176" fontId="186" fillId="37" borderId="50" xfId="0" applyNumberFormat="1" applyFont="1" applyFill="1" applyBorder="1" applyAlignment="1">
      <alignment horizontal="center"/>
    </xf>
    <xf numFmtId="176" fontId="186" fillId="39" borderId="62" xfId="0" applyNumberFormat="1" applyFont="1" applyFill="1" applyBorder="1" applyAlignment="1">
      <alignment horizontal="center" vertical="center" wrapText="1"/>
    </xf>
    <xf numFmtId="176" fontId="186" fillId="0" borderId="0" xfId="0" applyNumberFormat="1" applyFont="1" applyAlignment="1">
      <alignment horizontal="center"/>
    </xf>
    <xf numFmtId="174" fontId="206" fillId="0" borderId="0" xfId="0" applyNumberFormat="1" applyFont="1" applyFill="1" applyAlignment="1">
      <alignment horizontal="center"/>
    </xf>
    <xf numFmtId="0" fontId="206" fillId="0" borderId="0" xfId="0" applyFont="1" applyFill="1"/>
    <xf numFmtId="0" fontId="206" fillId="0" borderId="0" xfId="0" applyFont="1" applyFill="1" applyAlignment="1">
      <alignment horizontal="center"/>
    </xf>
    <xf numFmtId="174" fontId="207" fillId="0" borderId="0" xfId="0" applyNumberFormat="1" applyFont="1" applyFill="1" applyAlignment="1">
      <alignment horizontal="center"/>
    </xf>
    <xf numFmtId="174" fontId="206" fillId="0" borderId="0" xfId="11177" applyNumberFormat="1" applyFont="1" applyFill="1" applyAlignment="1">
      <alignment horizontal="center"/>
    </xf>
    <xf numFmtId="176" fontId="187" fillId="45" borderId="35" xfId="0" applyNumberFormat="1" applyFont="1" applyFill="1" applyBorder="1" applyAlignment="1">
      <alignment horizontal="center" vertical="center"/>
    </xf>
    <xf numFmtId="4" fontId="186" fillId="40" borderId="25" xfId="798" applyNumberFormat="1" applyFont="1" applyFill="1" applyBorder="1"/>
    <xf numFmtId="0" fontId="187" fillId="41" borderId="53" xfId="0" applyFont="1" applyFill="1" applyBorder="1" applyAlignment="1">
      <alignment horizontal="center" vertical="center"/>
    </xf>
    <xf numFmtId="0" fontId="187" fillId="41" borderId="54" xfId="0" applyFont="1" applyFill="1" applyBorder="1" applyAlignment="1">
      <alignment horizontal="center" vertical="center"/>
    </xf>
    <xf numFmtId="1" fontId="189" fillId="0" borderId="46" xfId="0" applyNumberFormat="1" applyFont="1" applyBorder="1" applyAlignment="1">
      <alignment horizontal="center" vertical="center"/>
    </xf>
    <xf numFmtId="1" fontId="189" fillId="0" borderId="55" xfId="0" applyNumberFormat="1" applyFont="1" applyBorder="1" applyAlignment="1">
      <alignment horizontal="center" vertical="center"/>
    </xf>
    <xf numFmtId="176" fontId="186" fillId="40" borderId="13" xfId="0" applyNumberFormat="1" applyFont="1" applyFill="1" applyBorder="1" applyAlignment="1">
      <alignment horizontal="center"/>
    </xf>
    <xf numFmtId="0" fontId="209" fillId="0" borderId="0" xfId="0" applyFont="1"/>
    <xf numFmtId="176" fontId="210" fillId="40" borderId="0" xfId="0" applyNumberFormat="1" applyFont="1" applyFill="1" applyBorder="1" applyAlignment="1">
      <alignment horizontal="center"/>
    </xf>
    <xf numFmtId="173" fontId="187" fillId="38" borderId="64" xfId="0" applyNumberFormat="1" applyFont="1" applyFill="1" applyBorder="1" applyAlignment="1">
      <alignment vertical="center"/>
    </xf>
    <xf numFmtId="168" fontId="203" fillId="38" borderId="64" xfId="0" applyNumberFormat="1" applyFont="1" applyFill="1" applyBorder="1"/>
    <xf numFmtId="171" fontId="187" fillId="40" borderId="0" xfId="0" applyNumberFormat="1" applyFont="1" applyFill="1" applyBorder="1" applyAlignment="1">
      <alignment horizontal="left"/>
    </xf>
    <xf numFmtId="176" fontId="186" fillId="42" borderId="62" xfId="0" applyNumberFormat="1" applyFont="1" applyFill="1" applyBorder="1" applyAlignment="1">
      <alignment horizontal="center" vertical="center"/>
    </xf>
    <xf numFmtId="176" fontId="186" fillId="37" borderId="63" xfId="0" applyNumberFormat="1" applyFont="1" applyFill="1" applyBorder="1" applyAlignment="1">
      <alignment horizontal="center" vertical="center"/>
    </xf>
    <xf numFmtId="172" fontId="186" fillId="40" borderId="2" xfId="798" applyNumberFormat="1" applyFont="1" applyFill="1" applyBorder="1"/>
    <xf numFmtId="0" fontId="187" fillId="41" borderId="64" xfId="0" applyFont="1" applyFill="1" applyBorder="1" applyAlignment="1">
      <alignment horizontal="center" vertical="center"/>
    </xf>
    <xf numFmtId="176" fontId="186" fillId="39" borderId="8" xfId="0" applyNumberFormat="1" applyFont="1" applyFill="1" applyBorder="1" applyAlignment="1">
      <alignment horizontal="center" vertical="center"/>
    </xf>
    <xf numFmtId="168" fontId="187" fillId="45" borderId="64" xfId="0" applyNumberFormat="1" applyFont="1" applyFill="1" applyBorder="1"/>
    <xf numFmtId="176" fontId="186" fillId="39" borderId="52" xfId="11177" applyNumberFormat="1" applyFont="1" applyFill="1" applyBorder="1" applyAlignment="1">
      <alignment horizontal="center" vertical="center"/>
    </xf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54" fillId="37" borderId="3" xfId="0" applyNumberFormat="1" applyFont="1" applyFill="1" applyBorder="1"/>
    <xf numFmtId="177" fontId="154" fillId="37" borderId="4" xfId="0" applyNumberFormat="1" applyFont="1" applyFill="1" applyBorder="1"/>
    <xf numFmtId="177" fontId="0" fillId="37" borderId="5" xfId="0" applyNumberFormat="1" applyFill="1" applyBorder="1"/>
    <xf numFmtId="177" fontId="0" fillId="37" borderId="6" xfId="0" applyNumberFormat="1" applyFill="1" applyBorder="1"/>
    <xf numFmtId="177" fontId="191" fillId="37" borderId="7" xfId="0" applyNumberFormat="1" applyFont="1" applyFill="1" applyBorder="1" applyAlignment="1">
      <alignment horizontal="right"/>
    </xf>
    <xf numFmtId="177" fontId="0" fillId="37" borderId="8" xfId="0" applyNumberFormat="1" applyFill="1" applyBorder="1"/>
    <xf numFmtId="177" fontId="0" fillId="0" borderId="0" xfId="0" applyNumberFormat="1" applyFill="1"/>
    <xf numFmtId="177" fontId="0" fillId="0" borderId="0" xfId="11177" applyNumberFormat="1" applyFont="1" applyFill="1"/>
    <xf numFmtId="177" fontId="0" fillId="0" borderId="0" xfId="0" applyNumberFormat="1" applyBorder="1"/>
    <xf numFmtId="177" fontId="154" fillId="0" borderId="0" xfId="0" applyNumberFormat="1" applyFont="1" applyFill="1" applyBorder="1"/>
    <xf numFmtId="177" fontId="0" fillId="0" borderId="0" xfId="0" applyNumberFormat="1" applyFill="1" applyBorder="1"/>
    <xf numFmtId="168" fontId="203" fillId="40" borderId="0" xfId="0" applyNumberFormat="1" applyFont="1" applyFill="1" applyBorder="1"/>
    <xf numFmtId="168" fontId="203" fillId="38" borderId="59" xfId="0" applyNumberFormat="1" applyFont="1" applyFill="1" applyBorder="1"/>
    <xf numFmtId="176" fontId="186" fillId="41" borderId="13" xfId="0" applyNumberFormat="1" applyFont="1" applyFill="1" applyBorder="1" applyAlignment="1">
      <alignment horizontal="center" vertical="center"/>
    </xf>
    <xf numFmtId="176" fontId="186" fillId="41" borderId="44" xfId="0" applyNumberFormat="1" applyFont="1" applyFill="1" applyBorder="1" applyAlignment="1">
      <alignment horizontal="center" vertical="center"/>
    </xf>
    <xf numFmtId="176" fontId="186" fillId="44" borderId="2" xfId="0" applyNumberFormat="1" applyFont="1" applyFill="1" applyBorder="1" applyAlignment="1">
      <alignment horizontal="center" vertical="center"/>
    </xf>
    <xf numFmtId="0" fontId="187" fillId="39" borderId="26" xfId="0" applyFont="1" applyFill="1" applyBorder="1"/>
    <xf numFmtId="176" fontId="186" fillId="39" borderId="66" xfId="0" applyNumberFormat="1" applyFont="1" applyFill="1" applyBorder="1" applyAlignment="1">
      <alignment horizontal="center" vertical="center"/>
    </xf>
    <xf numFmtId="176" fontId="186" fillId="39" borderId="67" xfId="0" applyNumberFormat="1" applyFont="1" applyFill="1" applyBorder="1" applyAlignment="1">
      <alignment horizontal="center" vertical="center"/>
    </xf>
    <xf numFmtId="176" fontId="186" fillId="39" borderId="68" xfId="0" applyNumberFormat="1" applyFont="1" applyFill="1" applyBorder="1" applyAlignment="1">
      <alignment horizontal="center" vertical="center"/>
    </xf>
    <xf numFmtId="176" fontId="187" fillId="40" borderId="34" xfId="0" applyNumberFormat="1" applyFont="1" applyFill="1" applyBorder="1" applyAlignment="1">
      <alignment horizontal="center" vertical="center"/>
    </xf>
    <xf numFmtId="176" fontId="187" fillId="45" borderId="26" xfId="0" applyNumberFormat="1" applyFont="1" applyFill="1" applyBorder="1" applyAlignment="1">
      <alignment horizontal="center" vertical="center"/>
    </xf>
    <xf numFmtId="168" fontId="203" fillId="40" borderId="13" xfId="0" applyNumberFormat="1" applyFont="1" applyFill="1" applyBorder="1"/>
    <xf numFmtId="169" fontId="186" fillId="39" borderId="45" xfId="798" applyNumberFormat="1" applyFont="1" applyFill="1" applyBorder="1"/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0" fontId="204" fillId="40" borderId="0" xfId="0" applyFont="1" applyFill="1" applyBorder="1"/>
    <xf numFmtId="175" fontId="186" fillId="40" borderId="0" xfId="0" applyNumberFormat="1" applyFont="1" applyFill="1" applyBorder="1"/>
    <xf numFmtId="2" fontId="204" fillId="40" borderId="0" xfId="0" applyNumberFormat="1" applyFont="1" applyFill="1" applyBorder="1"/>
    <xf numFmtId="174" fontId="187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6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4" fillId="40" borderId="0" xfId="0" applyNumberFormat="1" applyFont="1" applyFill="1" applyBorder="1"/>
    <xf numFmtId="176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173" fontId="202" fillId="40" borderId="0" xfId="0" applyNumberFormat="1" applyFont="1" applyFill="1" applyBorder="1"/>
    <xf numFmtId="0" fontId="202" fillId="40" borderId="0" xfId="0" applyFont="1" applyFill="1"/>
    <xf numFmtId="1" fontId="186" fillId="40" borderId="0" xfId="0" applyNumberFormat="1" applyFont="1" applyFill="1"/>
    <xf numFmtId="174" fontId="154" fillId="0" borderId="0" xfId="0" applyNumberFormat="1" applyFont="1" applyFill="1" applyProtection="1">
      <protection locked="0"/>
    </xf>
    <xf numFmtId="174" fontId="208" fillId="0" borderId="25" xfId="11177" applyNumberFormat="1" applyFont="1" applyFill="1" applyBorder="1" applyAlignment="1">
      <alignment horizontal="center"/>
    </xf>
    <xf numFmtId="174" fontId="208" fillId="0" borderId="25" xfId="0" applyNumberFormat="1" applyFont="1" applyFill="1" applyBorder="1" applyAlignment="1">
      <alignment horizontal="center"/>
    </xf>
    <xf numFmtId="174" fontId="207" fillId="0" borderId="25" xfId="0" applyNumberFormat="1" applyFont="1" applyFill="1" applyBorder="1" applyAlignment="1">
      <alignment horizontal="center"/>
    </xf>
    <xf numFmtId="174" fontId="206" fillId="0" borderId="25" xfId="0" applyNumberFormat="1" applyFont="1" applyFill="1" applyBorder="1" applyAlignment="1">
      <alignment horizontal="center"/>
    </xf>
    <xf numFmtId="0" fontId="205" fillId="39" borderId="0" xfId="0" applyFont="1" applyFill="1"/>
    <xf numFmtId="0" fontId="205" fillId="39" borderId="0" xfId="0" applyFont="1" applyFill="1" applyAlignment="1">
      <alignment horizontal="center"/>
    </xf>
    <xf numFmtId="0" fontId="206" fillId="39" borderId="25" xfId="0" applyFont="1" applyFill="1" applyBorder="1" applyAlignment="1">
      <alignment horizontal="center"/>
    </xf>
    <xf numFmtId="174" fontId="206" fillId="39" borderId="25" xfId="0" applyNumberFormat="1" applyFont="1" applyFill="1" applyBorder="1" applyAlignment="1">
      <alignment horizontal="center"/>
    </xf>
    <xf numFmtId="174" fontId="207" fillId="39" borderId="25" xfId="0" applyNumberFormat="1" applyFont="1" applyFill="1" applyBorder="1" applyAlignment="1">
      <alignment horizontal="center"/>
    </xf>
    <xf numFmtId="0" fontId="206" fillId="39" borderId="0" xfId="0" applyFont="1" applyFill="1" applyAlignment="1">
      <alignment horizontal="center"/>
    </xf>
    <xf numFmtId="14" fontId="208" fillId="39" borderId="25" xfId="0" applyNumberFormat="1" applyFont="1" applyFill="1" applyBorder="1" applyAlignment="1">
      <alignment horizontal="center"/>
    </xf>
    <xf numFmtId="168" fontId="187" fillId="40" borderId="0" xfId="0" applyNumberFormat="1" applyFont="1" applyFill="1" applyBorder="1"/>
    <xf numFmtId="176" fontId="187" fillId="40" borderId="0" xfId="0" applyNumberFormat="1" applyFont="1" applyFill="1" applyBorder="1" applyAlignment="1">
      <alignment horizontal="center" vertical="center"/>
    </xf>
    <xf numFmtId="173" fontId="186" fillId="40" borderId="0" xfId="0" applyNumberFormat="1" applyFont="1" applyFill="1" applyBorder="1" applyAlignment="1">
      <alignment vertical="center"/>
    </xf>
    <xf numFmtId="0" fontId="1" fillId="0" borderId="0" xfId="22353"/>
    <xf numFmtId="174" fontId="154" fillId="0" borderId="0" xfId="0" applyNumberFormat="1" applyFont="1" applyFill="1" applyProtection="1"/>
    <xf numFmtId="0" fontId="187" fillId="39" borderId="57" xfId="0" applyFont="1" applyFill="1" applyBorder="1"/>
    <xf numFmtId="176" fontId="186" fillId="39" borderId="70" xfId="0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 vertical="center"/>
    </xf>
    <xf numFmtId="176" fontId="186" fillId="0" borderId="52" xfId="0" applyNumberFormat="1" applyFont="1" applyFill="1" applyBorder="1" applyAlignment="1">
      <alignment horizontal="center" vertical="center"/>
    </xf>
    <xf numFmtId="176" fontId="186" fillId="37" borderId="65" xfId="0" applyNumberFormat="1" applyFont="1" applyFill="1" applyBorder="1" applyAlignment="1">
      <alignment horizontal="center" vertical="center"/>
    </xf>
    <xf numFmtId="176" fontId="186" fillId="0" borderId="65" xfId="0" applyNumberFormat="1" applyFont="1" applyFill="1" applyBorder="1" applyAlignment="1">
      <alignment horizontal="center" vertical="center"/>
    </xf>
    <xf numFmtId="0" fontId="187" fillId="39" borderId="59" xfId="0" applyFont="1" applyFill="1" applyBorder="1"/>
    <xf numFmtId="176" fontId="186" fillId="39" borderId="65" xfId="0" applyNumberFormat="1" applyFont="1" applyFill="1" applyBorder="1" applyAlignment="1">
      <alignment horizontal="center" vertical="center"/>
    </xf>
    <xf numFmtId="168" fontId="203" fillId="40" borderId="64" xfId="0" applyNumberFormat="1" applyFont="1" applyFill="1" applyBorder="1"/>
    <xf numFmtId="176" fontId="186" fillId="40" borderId="35" xfId="0" applyNumberFormat="1" applyFont="1" applyFill="1" applyBorder="1" applyAlignment="1">
      <alignment horizontal="center" vertical="center"/>
    </xf>
    <xf numFmtId="176" fontId="186" fillId="0" borderId="35" xfId="0" applyNumberFormat="1" applyFont="1" applyFill="1" applyBorder="1" applyAlignment="1">
      <alignment horizontal="center" vertical="center"/>
    </xf>
    <xf numFmtId="176" fontId="186" fillId="37" borderId="69" xfId="11177" applyNumberFormat="1" applyFont="1" applyFill="1" applyBorder="1" applyAlignment="1">
      <alignment horizontal="center" vertical="center"/>
    </xf>
    <xf numFmtId="176" fontId="186" fillId="0" borderId="50" xfId="11177" applyNumberFormat="1" applyFont="1" applyFill="1" applyBorder="1" applyAlignment="1">
      <alignment horizontal="center" vertical="center"/>
    </xf>
    <xf numFmtId="176" fontId="186" fillId="39" borderId="71" xfId="0" applyNumberFormat="1" applyFont="1" applyFill="1" applyBorder="1" applyAlignment="1">
      <alignment horizontal="center" vertical="center"/>
    </xf>
    <xf numFmtId="176" fontId="187" fillId="40" borderId="44" xfId="0" applyNumberFormat="1" applyFont="1" applyFill="1" applyBorder="1" applyAlignment="1">
      <alignment horizontal="center" vertical="center"/>
    </xf>
    <xf numFmtId="176" fontId="187" fillId="40" borderId="64" xfId="0" applyNumberFormat="1" applyFont="1" applyFill="1" applyBorder="1" applyAlignment="1">
      <alignment horizontal="center" vertical="center"/>
    </xf>
    <xf numFmtId="168" fontId="203" fillId="40" borderId="58" xfId="0" applyNumberFormat="1" applyFont="1" applyFill="1" applyBorder="1"/>
    <xf numFmtId="176" fontId="187" fillId="40" borderId="37" xfId="0" applyNumberFormat="1" applyFont="1" applyFill="1" applyBorder="1" applyAlignment="1">
      <alignment horizontal="center" vertical="center"/>
    </xf>
    <xf numFmtId="176" fontId="187" fillId="0" borderId="64" xfId="0" applyNumberFormat="1" applyFont="1" applyFill="1" applyBorder="1" applyAlignment="1">
      <alignment horizontal="center" vertical="center"/>
    </xf>
    <xf numFmtId="176" fontId="186" fillId="39" borderId="69" xfId="0" applyNumberFormat="1" applyFont="1" applyFill="1" applyBorder="1" applyAlignment="1">
      <alignment horizontal="center" vertical="center"/>
    </xf>
    <xf numFmtId="176" fontId="186" fillId="0" borderId="50" xfId="0" applyNumberFormat="1" applyFont="1" applyFill="1" applyBorder="1" applyAlignment="1">
      <alignment horizontal="center" vertical="center"/>
    </xf>
    <xf numFmtId="176" fontId="186" fillId="0" borderId="49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6" fontId="186" fillId="0" borderId="37" xfId="11177" applyNumberFormat="1" applyFont="1" applyFill="1" applyBorder="1" applyAlignment="1">
      <alignment horizontal="center" vertical="center"/>
    </xf>
    <xf numFmtId="176" fontId="186" fillId="40" borderId="64" xfId="11177" applyNumberFormat="1" applyFont="1" applyFill="1" applyBorder="1" applyAlignment="1">
      <alignment horizontal="center" vertical="center"/>
    </xf>
    <xf numFmtId="0" fontId="185" fillId="39" borderId="57" xfId="0" applyFont="1" applyFill="1" applyBorder="1"/>
    <xf numFmtId="176" fontId="186" fillId="39" borderId="70" xfId="11177" applyNumberFormat="1" applyFont="1" applyFill="1" applyBorder="1" applyAlignment="1">
      <alignment horizontal="center" vertical="center"/>
    </xf>
    <xf numFmtId="0" fontId="185" fillId="39" borderId="58" xfId="0" applyFont="1" applyFill="1" applyBorder="1"/>
    <xf numFmtId="176" fontId="186" fillId="39" borderId="6" xfId="0" applyNumberFormat="1" applyFont="1" applyFill="1" applyBorder="1" applyAlignment="1">
      <alignment horizontal="center" vertical="center" wrapText="1"/>
    </xf>
    <xf numFmtId="176" fontId="186" fillId="39" borderId="69" xfId="11177" applyNumberFormat="1" applyFont="1" applyFill="1" applyBorder="1" applyAlignment="1">
      <alignment horizontal="center" vertical="center"/>
    </xf>
    <xf numFmtId="176" fontId="186" fillId="39" borderId="65" xfId="11177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/>
    </xf>
    <xf numFmtId="176" fontId="186" fillId="0" borderId="50" xfId="0" applyNumberFormat="1" applyFont="1" applyFill="1" applyBorder="1" applyAlignment="1">
      <alignment horizontal="center"/>
    </xf>
    <xf numFmtId="164" fontId="192" fillId="0" borderId="0" xfId="0" applyNumberFormat="1" applyFont="1" applyFill="1" applyBorder="1"/>
    <xf numFmtId="176" fontId="186" fillId="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/>
    </xf>
    <xf numFmtId="168" fontId="187" fillId="45" borderId="26" xfId="0" applyNumberFormat="1" applyFont="1" applyFill="1" applyBorder="1"/>
    <xf numFmtId="0" fontId="186" fillId="0" borderId="0" xfId="0" applyFont="1" applyFill="1" applyBorder="1"/>
    <xf numFmtId="176" fontId="186" fillId="0" borderId="0" xfId="0" applyNumberFormat="1" applyFont="1" applyFill="1" applyBorder="1" applyAlignment="1">
      <alignment horizontal="center"/>
    </xf>
    <xf numFmtId="0" fontId="204" fillId="0" borderId="0" xfId="0" applyFont="1" applyFill="1" applyBorder="1"/>
    <xf numFmtId="176" fontId="186" fillId="0" borderId="0" xfId="0" applyNumberFormat="1" applyFont="1" applyBorder="1" applyAlignment="1">
      <alignment horizontal="center"/>
    </xf>
    <xf numFmtId="2" fontId="204" fillId="0" borderId="0" xfId="0" applyNumberFormat="1" applyFont="1" applyFill="1" applyBorder="1"/>
    <xf numFmtId="176" fontId="188" fillId="0" borderId="0" xfId="0" applyNumberFormat="1" applyFont="1" applyFill="1" applyBorder="1" applyAlignment="1">
      <alignment horizontal="center"/>
    </xf>
    <xf numFmtId="4" fontId="197" fillId="0" borderId="0" xfId="0" applyNumberFormat="1" applyFont="1" applyFill="1" applyAlignment="1" applyProtection="1">
      <alignment vertical="center"/>
      <protection locked="0"/>
    </xf>
    <xf numFmtId="176" fontId="188" fillId="37" borderId="60" xfId="0" applyNumberFormat="1" applyFont="1" applyFill="1" applyBorder="1" applyAlignment="1">
      <alignment horizontal="center" vertical="top" wrapText="1"/>
    </xf>
    <xf numFmtId="176" fontId="187" fillId="41" borderId="64" xfId="0" applyNumberFormat="1" applyFont="1" applyFill="1" applyBorder="1" applyAlignment="1">
      <alignment horizontal="center" vertical="center"/>
    </xf>
    <xf numFmtId="176" fontId="186" fillId="39" borderId="26" xfId="0" applyNumberFormat="1" applyFont="1" applyFill="1" applyBorder="1" applyAlignment="1">
      <alignment horizontal="center" vertical="center"/>
    </xf>
    <xf numFmtId="176" fontId="186" fillId="39" borderId="64" xfId="0" applyNumberFormat="1" applyFont="1" applyFill="1" applyBorder="1" applyAlignment="1">
      <alignment horizontal="center" vertical="center"/>
    </xf>
    <xf numFmtId="176" fontId="186" fillId="37" borderId="55" xfId="0" applyNumberFormat="1" applyFont="1" applyFill="1" applyBorder="1" applyAlignment="1">
      <alignment horizontal="center" vertical="center"/>
    </xf>
    <xf numFmtId="176" fontId="186" fillId="39" borderId="72" xfId="0" applyNumberFormat="1" applyFont="1" applyFill="1" applyBorder="1" applyAlignment="1">
      <alignment horizontal="center" vertical="center" wrapText="1"/>
    </xf>
    <xf numFmtId="176" fontId="186" fillId="41" borderId="64" xfId="0" applyNumberFormat="1" applyFont="1" applyFill="1" applyBorder="1" applyAlignment="1">
      <alignment horizontal="center" vertical="center"/>
    </xf>
    <xf numFmtId="176" fontId="187" fillId="45" borderId="64" xfId="0" applyNumberFormat="1" applyFont="1" applyFill="1" applyBorder="1" applyAlignment="1">
      <alignment horizontal="center" vertical="center"/>
    </xf>
    <xf numFmtId="168" fontId="187" fillId="41" borderId="64" xfId="0" applyNumberFormat="1" applyFont="1" applyFill="1" applyBorder="1"/>
    <xf numFmtId="176" fontId="187" fillId="41" borderId="26" xfId="0" applyNumberFormat="1" applyFont="1" applyFill="1" applyBorder="1" applyAlignment="1">
      <alignment horizontal="center" vertical="center"/>
    </xf>
    <xf numFmtId="176" fontId="187" fillId="41" borderId="34" xfId="0" applyNumberFormat="1" applyFont="1" applyFill="1" applyBorder="1" applyAlignment="1">
      <alignment horizontal="center" vertical="center"/>
    </xf>
    <xf numFmtId="176" fontId="187" fillId="41" borderId="35" xfId="0" applyNumberFormat="1" applyFont="1" applyFill="1" applyBorder="1" applyAlignment="1">
      <alignment horizontal="center" vertical="center"/>
    </xf>
    <xf numFmtId="0" fontId="210" fillId="41" borderId="0" xfId="0" applyFont="1" applyFill="1"/>
    <xf numFmtId="177" fontId="0" fillId="37" borderId="0" xfId="0" applyNumberFormat="1" applyFill="1" applyBorder="1"/>
    <xf numFmtId="177" fontId="154" fillId="37" borderId="0" xfId="0" applyNumberFormat="1" applyFont="1" applyFill="1" applyBorder="1"/>
    <xf numFmtId="177" fontId="191" fillId="37" borderId="9" xfId="0" applyNumberFormat="1" applyFont="1" applyFill="1" applyBorder="1" applyAlignment="1">
      <alignment horizontal="right"/>
    </xf>
    <xf numFmtId="0" fontId="152" fillId="0" borderId="0" xfId="0" applyFont="1" applyBorder="1" applyAlignment="1">
      <alignment vertical="top" wrapText="1"/>
    </xf>
    <xf numFmtId="177" fontId="0" fillId="37" borderId="12" xfId="0" applyNumberFormat="1" applyFill="1" applyBorder="1"/>
    <xf numFmtId="176" fontId="188" fillId="37" borderId="74" xfId="0" applyNumberFormat="1" applyFont="1" applyFill="1" applyBorder="1" applyAlignment="1">
      <alignment horizontal="center" vertical="top" wrapText="1"/>
    </xf>
    <xf numFmtId="176" fontId="186" fillId="39" borderId="5" xfId="0" applyNumberFormat="1" applyFont="1" applyFill="1" applyBorder="1" applyAlignment="1">
      <alignment horizontal="center" vertical="center"/>
    </xf>
    <xf numFmtId="176" fontId="186" fillId="37" borderId="7" xfId="0" applyNumberFormat="1" applyFont="1" applyFill="1" applyBorder="1" applyAlignment="1">
      <alignment horizontal="center" vertical="center"/>
    </xf>
    <xf numFmtId="176" fontId="186" fillId="39" borderId="7" xfId="0" applyNumberFormat="1" applyFont="1" applyFill="1" applyBorder="1" applyAlignment="1">
      <alignment horizontal="center" vertical="center"/>
    </xf>
    <xf numFmtId="176" fontId="186" fillId="37" borderId="5" xfId="11177" applyNumberFormat="1" applyFont="1" applyFill="1" applyBorder="1" applyAlignment="1">
      <alignment horizontal="center" vertical="center"/>
    </xf>
    <xf numFmtId="176" fontId="186" fillId="37" borderId="5" xfId="0" applyNumberFormat="1" applyFont="1" applyFill="1" applyBorder="1" applyAlignment="1">
      <alignment horizontal="center" vertical="center"/>
    </xf>
    <xf numFmtId="176" fontId="186" fillId="39" borderId="7" xfId="11177" applyNumberFormat="1" applyFont="1" applyFill="1" applyBorder="1" applyAlignment="1">
      <alignment horizontal="center" vertical="center"/>
    </xf>
    <xf numFmtId="176" fontId="186" fillId="39" borderId="5" xfId="11177" applyNumberFormat="1" applyFont="1" applyFill="1" applyBorder="1" applyAlignment="1">
      <alignment horizontal="center" vertical="center"/>
    </xf>
    <xf numFmtId="176" fontId="186" fillId="37" borderId="5" xfId="0" applyNumberFormat="1" applyFont="1" applyFill="1" applyBorder="1" applyAlignment="1">
      <alignment horizontal="center"/>
    </xf>
    <xf numFmtId="176" fontId="186" fillId="39" borderId="75" xfId="0" applyNumberFormat="1" applyFont="1" applyFill="1" applyBorder="1" applyAlignment="1">
      <alignment horizontal="center" vertical="center" wrapText="1"/>
    </xf>
    <xf numFmtId="176" fontId="186" fillId="41" borderId="26" xfId="0" applyNumberFormat="1" applyFont="1" applyFill="1" applyBorder="1" applyAlignment="1">
      <alignment horizontal="center" vertical="center"/>
    </xf>
    <xf numFmtId="176" fontId="187" fillId="37" borderId="0" xfId="0" applyNumberFormat="1" applyFont="1" applyFill="1" applyBorder="1" applyAlignment="1">
      <alignment horizontal="center" vertical="center"/>
    </xf>
    <xf numFmtId="176" fontId="188" fillId="37" borderId="0" xfId="0" applyNumberFormat="1" applyFont="1" applyFill="1" applyBorder="1" applyAlignment="1">
      <alignment horizontal="center" vertical="top" wrapText="1"/>
    </xf>
    <xf numFmtId="176" fontId="186" fillId="37" borderId="0" xfId="0" applyNumberFormat="1" applyFont="1" applyFill="1" applyBorder="1" applyAlignment="1">
      <alignment horizontal="center" vertical="center"/>
    </xf>
    <xf numFmtId="176" fontId="186" fillId="37" borderId="36" xfId="0" applyNumberFormat="1" applyFont="1" applyFill="1" applyBorder="1" applyAlignment="1">
      <alignment horizontal="center" vertical="center"/>
    </xf>
    <xf numFmtId="176" fontId="186" fillId="37" borderId="37" xfId="0" applyNumberFormat="1" applyFont="1" applyFill="1" applyBorder="1" applyAlignment="1">
      <alignment horizontal="center" vertical="center"/>
    </xf>
    <xf numFmtId="176" fontId="186" fillId="37" borderId="0" xfId="0" applyNumberFormat="1" applyFont="1" applyFill="1" applyBorder="1" applyAlignment="1">
      <alignment horizontal="center" vertical="center" wrapText="1"/>
    </xf>
    <xf numFmtId="176" fontId="186" fillId="37" borderId="0" xfId="0" applyNumberFormat="1" applyFont="1" applyFill="1" applyBorder="1" applyAlignment="1">
      <alignment horizontal="center"/>
    </xf>
    <xf numFmtId="174" fontId="187" fillId="37" borderId="0" xfId="0" applyNumberFormat="1" applyFont="1" applyFill="1" applyBorder="1" applyAlignment="1">
      <alignment horizontal="center"/>
    </xf>
    <xf numFmtId="2" fontId="187" fillId="37" borderId="0" xfId="0" applyNumberFormat="1" applyFont="1" applyFill="1" applyBorder="1" applyAlignment="1">
      <alignment horizontal="center"/>
    </xf>
    <xf numFmtId="176" fontId="186" fillId="37" borderId="0" xfId="0" applyNumberFormat="1" applyFont="1" applyFill="1" applyAlignment="1">
      <alignment horizontal="center"/>
    </xf>
    <xf numFmtId="176" fontId="186" fillId="39" borderId="12" xfId="0" applyNumberFormat="1" applyFont="1" applyFill="1" applyBorder="1" applyAlignment="1">
      <alignment horizontal="center" vertical="center"/>
    </xf>
    <xf numFmtId="176" fontId="186" fillId="37" borderId="9" xfId="0" applyNumberFormat="1" applyFont="1" applyFill="1" applyBorder="1" applyAlignment="1">
      <alignment horizontal="center" vertical="center"/>
    </xf>
    <xf numFmtId="176" fontId="186" fillId="37" borderId="73" xfId="0" applyNumberFormat="1" applyFont="1" applyFill="1" applyBorder="1" applyAlignment="1">
      <alignment horizontal="center" vertical="center"/>
    </xf>
    <xf numFmtId="176" fontId="186" fillId="37" borderId="58" xfId="0" applyNumberFormat="1" applyFont="1" applyFill="1" applyBorder="1" applyAlignment="1">
      <alignment horizontal="center" vertical="center"/>
    </xf>
    <xf numFmtId="176" fontId="186" fillId="39" borderId="9" xfId="0" applyNumberFormat="1" applyFont="1" applyFill="1" applyBorder="1" applyAlignment="1">
      <alignment horizontal="center" vertical="center"/>
    </xf>
    <xf numFmtId="176" fontId="186" fillId="37" borderId="12" xfId="11177" applyNumberFormat="1" applyFont="1" applyFill="1" applyBorder="1" applyAlignment="1">
      <alignment horizontal="center" vertical="center"/>
    </xf>
    <xf numFmtId="176" fontId="186" fillId="37" borderId="12" xfId="0" applyNumberFormat="1" applyFont="1" applyFill="1" applyBorder="1" applyAlignment="1">
      <alignment horizontal="center" vertical="center"/>
    </xf>
    <xf numFmtId="176" fontId="186" fillId="37" borderId="58" xfId="11177" applyNumberFormat="1" applyFont="1" applyFill="1" applyBorder="1" applyAlignment="1">
      <alignment horizontal="center" vertical="center"/>
    </xf>
    <xf numFmtId="176" fontId="187" fillId="37" borderId="37" xfId="0" applyNumberFormat="1" applyFont="1" applyFill="1" applyBorder="1" applyAlignment="1">
      <alignment horizontal="center" vertical="center"/>
    </xf>
    <xf numFmtId="176" fontId="186" fillId="39" borderId="60" xfId="0" applyNumberFormat="1" applyFont="1" applyFill="1" applyBorder="1" applyAlignment="1">
      <alignment horizontal="center" vertical="center"/>
    </xf>
    <xf numFmtId="176" fontId="186" fillId="37" borderId="52" xfId="0" applyNumberFormat="1" applyFont="1" applyFill="1" applyBorder="1" applyAlignment="1">
      <alignment horizontal="center" vertical="center"/>
    </xf>
    <xf numFmtId="176" fontId="186" fillId="39" borderId="52" xfId="0" applyNumberFormat="1" applyFont="1" applyFill="1" applyBorder="1" applyAlignment="1">
      <alignment horizontal="center" vertical="center"/>
    </xf>
    <xf numFmtId="176" fontId="186" fillId="39" borderId="72" xfId="0" applyNumberFormat="1" applyFont="1" applyFill="1" applyBorder="1" applyAlignment="1">
      <alignment horizontal="center" vertical="center"/>
    </xf>
    <xf numFmtId="176" fontId="186" fillId="39" borderId="9" xfId="11177" applyNumberFormat="1" applyFont="1" applyFill="1" applyBorder="1" applyAlignment="1">
      <alignment horizontal="center" vertical="center"/>
    </xf>
    <xf numFmtId="176" fontId="186" fillId="39" borderId="12" xfId="0" applyNumberFormat="1" applyFont="1" applyFill="1" applyBorder="1" applyAlignment="1">
      <alignment horizontal="center" vertical="center" wrapText="1"/>
    </xf>
    <xf numFmtId="176" fontId="186" fillId="39" borderId="12" xfId="11177" applyNumberFormat="1" applyFont="1" applyFill="1" applyBorder="1" applyAlignment="1">
      <alignment horizontal="center" vertical="center"/>
    </xf>
    <xf numFmtId="176" fontId="186" fillId="39" borderId="73" xfId="11177" applyNumberFormat="1" applyFont="1" applyFill="1" applyBorder="1" applyAlignment="1">
      <alignment horizontal="center" vertical="center"/>
    </xf>
    <xf numFmtId="176" fontId="186" fillId="37" borderId="12" xfId="0" applyNumberFormat="1" applyFont="1" applyFill="1" applyBorder="1" applyAlignment="1">
      <alignment horizontal="center"/>
    </xf>
    <xf numFmtId="176" fontId="186" fillId="37" borderId="37" xfId="11177" applyNumberFormat="1" applyFont="1" applyFill="1" applyBorder="1" applyAlignment="1">
      <alignment horizontal="center" vertical="center"/>
    </xf>
    <xf numFmtId="176" fontId="186" fillId="37" borderId="37" xfId="0" applyNumberFormat="1" applyFont="1" applyFill="1" applyBorder="1" applyAlignment="1">
      <alignment horizontal="center" vertical="center" wrapText="1"/>
    </xf>
    <xf numFmtId="176" fontId="186" fillId="37" borderId="37" xfId="0" applyNumberFormat="1" applyFont="1" applyFill="1" applyBorder="1" applyAlignment="1">
      <alignment horizontal="center"/>
    </xf>
    <xf numFmtId="176" fontId="188" fillId="41" borderId="74" xfId="0" applyNumberFormat="1" applyFont="1" applyFill="1" applyBorder="1" applyAlignment="1">
      <alignment horizontal="center" vertical="top" wrapText="1"/>
    </xf>
    <xf numFmtId="49" fontId="188" fillId="37" borderId="74" xfId="0" applyNumberFormat="1" applyFont="1" applyFill="1" applyBorder="1" applyAlignment="1">
      <alignment horizontal="center" vertical="top" wrapText="1"/>
    </xf>
    <xf numFmtId="0" fontId="185" fillId="40" borderId="44" xfId="0" applyFont="1" applyFill="1" applyBorder="1" applyAlignment="1">
      <alignment wrapText="1"/>
    </xf>
    <xf numFmtId="0" fontId="187" fillId="39" borderId="64" xfId="0" applyFont="1" applyFill="1" applyBorder="1"/>
    <xf numFmtId="179" fontId="197" fillId="0" borderId="0" xfId="0" applyNumberFormat="1" applyFont="1" applyFill="1" applyAlignment="1" applyProtection="1">
      <alignment vertical="center"/>
      <protection locked="0"/>
    </xf>
    <xf numFmtId="174" fontId="206" fillId="42" borderId="0" xfId="0" applyNumberFormat="1" applyFont="1" applyFill="1" applyAlignment="1">
      <alignment horizontal="center"/>
    </xf>
    <xf numFmtId="176" fontId="188" fillId="43" borderId="3" xfId="0" applyNumberFormat="1" applyFont="1" applyFill="1" applyBorder="1" applyAlignment="1">
      <alignment horizontal="center" vertical="top" wrapText="1"/>
    </xf>
    <xf numFmtId="176" fontId="186" fillId="44" borderId="5" xfId="0" applyNumberFormat="1" applyFont="1" applyFill="1" applyBorder="1" applyAlignment="1">
      <alignment horizontal="center" vertical="center"/>
    </xf>
    <xf numFmtId="176" fontId="187" fillId="40" borderId="0" xfId="0" applyNumberFormat="1" applyFont="1" applyFill="1" applyAlignment="1">
      <alignment horizontal="center" vertical="center"/>
    </xf>
    <xf numFmtId="174" fontId="187" fillId="40" borderId="0" xfId="0" applyNumberFormat="1" applyFont="1" applyFill="1" applyAlignment="1">
      <alignment horizontal="center"/>
    </xf>
    <xf numFmtId="2" fontId="187" fillId="40" borderId="0" xfId="0" applyNumberFormat="1" applyFont="1" applyFill="1" applyAlignment="1">
      <alignment horizontal="center"/>
    </xf>
    <xf numFmtId="176" fontId="187" fillId="40" borderId="13" xfId="0" applyNumberFormat="1" applyFont="1" applyFill="1" applyBorder="1" applyAlignment="1">
      <alignment horizontal="center" vertical="center"/>
    </xf>
    <xf numFmtId="176" fontId="186" fillId="37" borderId="25" xfId="0" applyNumberFormat="1" applyFont="1" applyFill="1" applyBorder="1" applyAlignment="1">
      <alignment horizontal="center" vertical="center"/>
    </xf>
    <xf numFmtId="176" fontId="187" fillId="46" borderId="0" xfId="0" applyNumberFormat="1" applyFont="1" applyFill="1" applyBorder="1" applyAlignment="1">
      <alignment horizontal="center" vertical="center"/>
    </xf>
    <xf numFmtId="176" fontId="188" fillId="46" borderId="0" xfId="0" applyNumberFormat="1" applyFont="1" applyFill="1" applyBorder="1" applyAlignment="1">
      <alignment horizontal="center" vertical="top" wrapText="1"/>
    </xf>
    <xf numFmtId="176" fontId="186" fillId="46" borderId="50" xfId="0" applyNumberFormat="1" applyFont="1" applyFill="1" applyBorder="1" applyAlignment="1">
      <alignment horizontal="center" vertical="center"/>
    </xf>
    <xf numFmtId="176" fontId="186" fillId="46" borderId="55" xfId="0" applyNumberFormat="1" applyFont="1" applyFill="1" applyBorder="1" applyAlignment="1">
      <alignment horizontal="center" vertical="center"/>
    </xf>
    <xf numFmtId="176" fontId="186" fillId="46" borderId="26" xfId="0" applyNumberFormat="1" applyFont="1" applyFill="1" applyBorder="1" applyAlignment="1">
      <alignment horizontal="center" vertical="center"/>
    </xf>
    <xf numFmtId="176" fontId="186" fillId="46" borderId="0" xfId="0" applyNumberFormat="1" applyFont="1" applyFill="1" applyAlignment="1">
      <alignment horizontal="center"/>
    </xf>
    <xf numFmtId="176" fontId="186" fillId="46" borderId="50" xfId="11177" applyNumberFormat="1" applyFont="1" applyFill="1" applyBorder="1" applyAlignment="1">
      <alignment horizontal="center" vertical="center"/>
    </xf>
    <xf numFmtId="176" fontId="186" fillId="46" borderId="64" xfId="0" applyNumberFormat="1" applyFont="1" applyFill="1" applyBorder="1" applyAlignment="1">
      <alignment horizontal="center" vertical="center"/>
    </xf>
    <xf numFmtId="176" fontId="187" fillId="46" borderId="34" xfId="0" applyNumberFormat="1" applyFont="1" applyFill="1" applyBorder="1" applyAlignment="1">
      <alignment horizontal="center" vertical="center"/>
    </xf>
    <xf numFmtId="176" fontId="186" fillId="46" borderId="60" xfId="0" applyNumberFormat="1" applyFont="1" applyFill="1" applyBorder="1" applyAlignment="1">
      <alignment horizontal="center" vertical="center"/>
    </xf>
    <xf numFmtId="176" fontId="186" fillId="46" borderId="52" xfId="0" applyNumberFormat="1" applyFont="1" applyFill="1" applyBorder="1" applyAlignment="1">
      <alignment horizontal="center" vertical="center"/>
    </xf>
    <xf numFmtId="176" fontId="186" fillId="46" borderId="35" xfId="0" applyNumberFormat="1" applyFont="1" applyFill="1" applyBorder="1" applyAlignment="1">
      <alignment horizontal="center" vertical="center"/>
    </xf>
    <xf numFmtId="176" fontId="186" fillId="46" borderId="55" xfId="11177" applyNumberFormat="1" applyFont="1" applyFill="1" applyBorder="1" applyAlignment="1">
      <alignment horizontal="center" vertical="center"/>
    </xf>
    <xf numFmtId="176" fontId="186" fillId="46" borderId="63" xfId="11177" applyNumberFormat="1" applyFont="1" applyFill="1" applyBorder="1" applyAlignment="1">
      <alignment horizontal="center" vertical="center"/>
    </xf>
    <xf numFmtId="176" fontId="186" fillId="46" borderId="50" xfId="0" applyNumberFormat="1" applyFont="1" applyFill="1" applyBorder="1" applyAlignment="1">
      <alignment horizontal="center"/>
    </xf>
    <xf numFmtId="176" fontId="186" fillId="46" borderId="72" xfId="0" applyNumberFormat="1" applyFont="1" applyFill="1" applyBorder="1" applyAlignment="1">
      <alignment horizontal="center" vertical="center" wrapText="1"/>
    </xf>
    <xf numFmtId="176" fontId="186" fillId="0" borderId="7" xfId="0" applyNumberFormat="1" applyFont="1" applyFill="1" applyBorder="1" applyAlignment="1">
      <alignment horizontal="center" vertical="center"/>
    </xf>
    <xf numFmtId="176" fontId="186" fillId="0" borderId="0" xfId="0" applyNumberFormat="1" applyFont="1" applyFill="1" applyAlignment="1">
      <alignment horizontal="center"/>
    </xf>
    <xf numFmtId="176" fontId="187" fillId="45" borderId="33" xfId="0" applyNumberFormat="1" applyFont="1" applyFill="1" applyBorder="1" applyAlignment="1">
      <alignment horizontal="center" vertical="center"/>
    </xf>
    <xf numFmtId="180" fontId="186" fillId="44" borderId="5" xfId="0" applyNumberFormat="1" applyFont="1" applyFill="1" applyBorder="1" applyAlignment="1">
      <alignment horizontal="center" vertical="center"/>
    </xf>
    <xf numFmtId="180" fontId="186" fillId="39" borderId="49" xfId="0" applyNumberFormat="1" applyFont="1" applyFill="1" applyBorder="1" applyAlignment="1">
      <alignment horizontal="center" vertical="center"/>
    </xf>
    <xf numFmtId="180" fontId="186" fillId="39" borderId="62" xfId="0" applyNumberFormat="1" applyFont="1" applyFill="1" applyBorder="1" applyAlignment="1">
      <alignment horizontal="center" vertical="center"/>
    </xf>
    <xf numFmtId="180" fontId="186" fillId="39" borderId="5" xfId="0" applyNumberFormat="1" applyFont="1" applyFill="1" applyBorder="1" applyAlignment="1">
      <alignment horizontal="center" vertical="center"/>
    </xf>
    <xf numFmtId="181" fontId="187" fillId="40" borderId="0" xfId="0" applyNumberFormat="1" applyFont="1" applyFill="1" applyBorder="1" applyAlignment="1">
      <alignment horizontal="center"/>
    </xf>
    <xf numFmtId="0" fontId="186" fillId="37" borderId="3" xfId="0" applyFont="1" applyFill="1" applyBorder="1"/>
    <xf numFmtId="0" fontId="186" fillId="37" borderId="3" xfId="0" applyFont="1" applyFill="1" applyBorder="1" applyAlignment="1">
      <alignment vertical="top"/>
    </xf>
    <xf numFmtId="0" fontId="202" fillId="37" borderId="3" xfId="0" applyFont="1" applyFill="1" applyBorder="1"/>
    <xf numFmtId="4" fontId="186" fillId="37" borderId="3" xfId="95" applyNumberFormat="1" applyFont="1" applyFill="1" applyBorder="1" applyAlignment="1">
      <alignment horizontal="right"/>
    </xf>
    <xf numFmtId="0" fontId="186" fillId="37" borderId="0" xfId="0" applyFont="1" applyFill="1" applyBorder="1"/>
    <xf numFmtId="176" fontId="187" fillId="41" borderId="66" xfId="0" applyNumberFormat="1" applyFont="1" applyFill="1" applyBorder="1" applyAlignment="1">
      <alignment horizontal="center" vertical="center"/>
    </xf>
    <xf numFmtId="176" fontId="187" fillId="41" borderId="67" xfId="0" applyNumberFormat="1" applyFont="1" applyFill="1" applyBorder="1" applyAlignment="1">
      <alignment horizontal="center" vertical="center"/>
    </xf>
    <xf numFmtId="176" fontId="187" fillId="41" borderId="68" xfId="0" applyNumberFormat="1" applyFont="1" applyFill="1" applyBorder="1" applyAlignment="1">
      <alignment horizontal="center" vertical="center"/>
    </xf>
    <xf numFmtId="49" fontId="187" fillId="41" borderId="26" xfId="0" applyNumberFormat="1" applyFont="1" applyFill="1" applyBorder="1" applyAlignment="1">
      <alignment horizontal="center" vertical="center"/>
    </xf>
    <xf numFmtId="49" fontId="187" fillId="41" borderId="34" xfId="0" applyNumberFormat="1" applyFont="1" applyFill="1" applyBorder="1" applyAlignment="1">
      <alignment horizontal="center" vertical="center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73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6" fillId="0" borderId="26" xfId="0" applyFont="1" applyFill="1" applyBorder="1" applyAlignment="1" applyProtection="1">
      <alignment horizontal="center" vertical="center"/>
      <protection locked="0"/>
    </xf>
    <xf numFmtId="0" fontId="196" fillId="0" borderId="35" xfId="0" applyFont="1" applyFill="1" applyBorder="1" applyAlignment="1" applyProtection="1">
      <alignment horizontal="center" vertical="center"/>
      <protection locked="0"/>
    </xf>
    <xf numFmtId="0" fontId="196" fillId="0" borderId="34" xfId="0" applyFont="1" applyFill="1" applyBorder="1" applyAlignment="1" applyProtection="1">
      <alignment horizontal="center" vertical="center"/>
      <protection locked="0"/>
    </xf>
    <xf numFmtId="0" fontId="205" fillId="39" borderId="0" xfId="0" applyFont="1" applyFill="1" applyAlignment="1">
      <alignment horizontal="center"/>
    </xf>
    <xf numFmtId="0" fontId="205" fillId="39" borderId="9" xfId="0" applyFont="1" applyFill="1" applyBorder="1" applyAlignment="1">
      <alignment horizontal="center"/>
    </xf>
    <xf numFmtId="174" fontId="187" fillId="41" borderId="57" xfId="0" applyNumberFormat="1" applyFont="1" applyFill="1" applyBorder="1" applyAlignment="1">
      <alignment horizontal="center" vertical="center" wrapText="1"/>
    </xf>
    <xf numFmtId="174" fontId="187" fillId="41" borderId="59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I1467"/>
  <sheetViews>
    <sheetView tabSelected="1" zoomScale="80" zoomScaleNormal="80" zoomScaleSheetLayoutView="85" workbookViewId="0">
      <pane ySplit="1" topLeftCell="A2" activePane="bottomLeft" state="frozen"/>
      <selection pane="bottomLeft" activeCell="P2" sqref="P2"/>
    </sheetView>
  </sheetViews>
  <sheetFormatPr defaultColWidth="9.1796875" defaultRowHeight="12.75" customHeight="1" x14ac:dyDescent="0.3"/>
  <cols>
    <col min="1" max="1" width="3" style="147" customWidth="1"/>
    <col min="2" max="2" width="43.26953125" style="79" customWidth="1"/>
    <col min="3" max="8" width="11" style="234" customWidth="1"/>
    <col min="9" max="9" width="11" style="234" hidden="1" customWidth="1"/>
    <col min="10" max="10" width="3.1796875" style="402" customWidth="1"/>
    <col min="11" max="11" width="11" style="234" customWidth="1"/>
    <col min="12" max="12" width="11" style="360" customWidth="1"/>
    <col min="13" max="14" width="11" style="234" hidden="1" customWidth="1"/>
    <col min="15" max="15" width="11" style="442" customWidth="1"/>
    <col min="16" max="16" width="7.7265625" style="461" customWidth="1"/>
    <col min="17" max="17" width="40.7265625" style="79" customWidth="1"/>
    <col min="18" max="18" width="11" style="234" customWidth="1"/>
    <col min="19" max="30" width="11.54296875" style="79" customWidth="1"/>
    <col min="31" max="31" width="17" style="80" hidden="1" customWidth="1"/>
    <col min="32" max="32" width="9.1796875" style="79" hidden="1" customWidth="1"/>
    <col min="33" max="34" width="9.1796875" style="288" customWidth="1"/>
    <col min="35" max="87" width="9.1796875" style="288"/>
    <col min="88" max="16384" width="9.1796875" style="79"/>
  </cols>
  <sheetData>
    <row r="1" spans="1:87" ht="21.75" customHeight="1" thickBot="1" x14ac:dyDescent="0.4">
      <c r="B1" s="153" t="s">
        <v>774</v>
      </c>
      <c r="C1" s="469" t="s">
        <v>1088</v>
      </c>
      <c r="D1" s="470"/>
      <c r="E1" s="470"/>
      <c r="F1" s="466" t="s">
        <v>962</v>
      </c>
      <c r="G1" s="467"/>
      <c r="H1" s="468"/>
      <c r="I1" s="365" t="s">
        <v>1078</v>
      </c>
      <c r="J1" s="393"/>
      <c r="K1" s="424" t="s">
        <v>1080</v>
      </c>
      <c r="L1" s="424" t="s">
        <v>1079</v>
      </c>
      <c r="M1" s="365" t="s">
        <v>1104</v>
      </c>
      <c r="N1" s="365" t="s">
        <v>1097</v>
      </c>
      <c r="O1" s="437" t="s">
        <v>1097</v>
      </c>
      <c r="Q1" s="255" t="s">
        <v>990</v>
      </c>
      <c r="R1" s="365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3"/>
      <c r="AG1" s="147"/>
    </row>
    <row r="2" spans="1:87" s="81" customFormat="1" ht="39.5" thickBot="1" x14ac:dyDescent="0.4">
      <c r="A2" s="158"/>
      <c r="B2" s="426" t="s">
        <v>1089</v>
      </c>
      <c r="C2" s="204" t="s">
        <v>1073</v>
      </c>
      <c r="D2" s="205" t="s">
        <v>1106</v>
      </c>
      <c r="E2" s="430" t="s">
        <v>1097</v>
      </c>
      <c r="F2" s="204" t="s">
        <v>1073</v>
      </c>
      <c r="G2" s="205" t="s">
        <v>1106</v>
      </c>
      <c r="H2" s="206" t="s">
        <v>1108</v>
      </c>
      <c r="I2" s="364" t="s">
        <v>1074</v>
      </c>
      <c r="J2" s="394"/>
      <c r="K2" s="425" t="s">
        <v>1081</v>
      </c>
      <c r="L2" s="382" t="s">
        <v>1109</v>
      </c>
      <c r="M2" s="364" t="s">
        <v>1103</v>
      </c>
      <c r="N2" s="364" t="s">
        <v>1098</v>
      </c>
      <c r="O2" s="438" t="s">
        <v>1105</v>
      </c>
      <c r="P2" s="462"/>
      <c r="Q2" s="171"/>
      <c r="R2" s="364" t="s">
        <v>1107</v>
      </c>
      <c r="S2" s="159">
        <v>43374</v>
      </c>
      <c r="T2" s="159">
        <v>43405</v>
      </c>
      <c r="U2" s="159">
        <v>43435</v>
      </c>
      <c r="V2" s="159">
        <v>43466</v>
      </c>
      <c r="W2" s="159">
        <v>43497</v>
      </c>
      <c r="X2" s="159">
        <v>43525</v>
      </c>
      <c r="Y2" s="159">
        <v>43556</v>
      </c>
      <c r="Z2" s="159">
        <v>43586</v>
      </c>
      <c r="AA2" s="159">
        <v>43617</v>
      </c>
      <c r="AB2" s="159">
        <v>43617</v>
      </c>
      <c r="AC2" s="159">
        <v>43678</v>
      </c>
      <c r="AD2" s="159">
        <v>43709</v>
      </c>
      <c r="AE2" s="244" t="s">
        <v>991</v>
      </c>
      <c r="AF2" s="245"/>
      <c r="AG2" s="158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</row>
    <row r="3" spans="1:87" ht="12.75" customHeight="1" thickBot="1" x14ac:dyDescent="0.35">
      <c r="B3" s="427" t="s">
        <v>1028</v>
      </c>
      <c r="C3" s="209"/>
      <c r="D3" s="210"/>
      <c r="E3" s="383"/>
      <c r="F3" s="209"/>
      <c r="G3" s="210"/>
      <c r="H3" s="211"/>
      <c r="I3" s="211"/>
      <c r="J3" s="406"/>
      <c r="K3" s="403"/>
      <c r="L3" s="383"/>
      <c r="M3" s="211"/>
      <c r="N3" s="211"/>
      <c r="O3" s="439"/>
      <c r="Q3" s="176" t="s">
        <v>1028</v>
      </c>
      <c r="R3" s="211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66"/>
      <c r="AG3" s="147"/>
    </row>
    <row r="4" spans="1:87" ht="12.75" customHeight="1" x14ac:dyDescent="0.3">
      <c r="B4" s="163" t="s">
        <v>775</v>
      </c>
      <c r="C4" s="212">
        <f>-'TB (2) -Mar'!D52-'TB (2) -Mar'!C53</f>
        <v>28290</v>
      </c>
      <c r="D4" s="213">
        <f>C4-E4</f>
        <v>-852.8571428571413</v>
      </c>
      <c r="E4" s="456">
        <f>X4</f>
        <v>29142.857142857141</v>
      </c>
      <c r="F4" s="212">
        <f>-TB!D52-F84</f>
        <v>163937.13</v>
      </c>
      <c r="G4" s="213">
        <f>+F4-H4</f>
        <v>-852.85714285713038</v>
      </c>
      <c r="H4" s="214">
        <f>SUM(S4:X4)</f>
        <v>164789.98714285714</v>
      </c>
      <c r="I4" s="368">
        <v>410546</v>
      </c>
      <c r="J4" s="406"/>
      <c r="K4" s="404">
        <v>344647.25</v>
      </c>
      <c r="L4" s="384">
        <f>O4-K4</f>
        <v>-5000.1199999999953</v>
      </c>
      <c r="M4" s="368">
        <v>135647.13</v>
      </c>
      <c r="N4" s="368">
        <v>204000</v>
      </c>
      <c r="O4" s="440">
        <f>M4+N4</f>
        <v>339647.13</v>
      </c>
      <c r="Q4" s="175" t="s">
        <v>775</v>
      </c>
      <c r="R4" s="368">
        <f>O4</f>
        <v>339647.13</v>
      </c>
      <c r="S4" s="150">
        <f>M4/5</f>
        <v>27129.425999999999</v>
      </c>
      <c r="T4" s="150">
        <f>S4</f>
        <v>27129.425999999999</v>
      </c>
      <c r="U4" s="150">
        <f>T4</f>
        <v>27129.425999999999</v>
      </c>
      <c r="V4" s="150">
        <f t="shared" ref="V4:W5" si="0">U4</f>
        <v>27129.425999999999</v>
      </c>
      <c r="W4" s="150">
        <f t="shared" si="0"/>
        <v>27129.425999999999</v>
      </c>
      <c r="X4" s="150">
        <f>N4/7</f>
        <v>29142.857142857141</v>
      </c>
      <c r="Y4" s="150">
        <f t="shared" ref="Y4:AD4" si="1">X4</f>
        <v>29142.857142857141</v>
      </c>
      <c r="Z4" s="150">
        <f t="shared" si="1"/>
        <v>29142.857142857141</v>
      </c>
      <c r="AA4" s="150">
        <f t="shared" si="1"/>
        <v>29142.857142857141</v>
      </c>
      <c r="AB4" s="150">
        <f t="shared" si="1"/>
        <v>29142.857142857141</v>
      </c>
      <c r="AC4" s="150">
        <f t="shared" si="1"/>
        <v>29142.857142857141</v>
      </c>
      <c r="AD4" s="150">
        <f t="shared" si="1"/>
        <v>29142.857142857141</v>
      </c>
      <c r="AE4" s="150">
        <f>SUM(S4:AD4)</f>
        <v>339647.13</v>
      </c>
      <c r="AF4" s="167" t="e">
        <f>AE4=#REF!</f>
        <v>#REF!</v>
      </c>
      <c r="AG4" s="147"/>
    </row>
    <row r="5" spans="1:87" ht="12.75" customHeight="1" thickBot="1" x14ac:dyDescent="0.35">
      <c r="B5" s="163" t="s">
        <v>1057</v>
      </c>
      <c r="C5" s="212">
        <f>-'TB (2) -Mar'!D48-'TB (2) -Mar'!C49</f>
        <v>3310</v>
      </c>
      <c r="D5" s="213">
        <f t="shared" ref="D5" si="2">C5-E5</f>
        <v>452.85714285714266</v>
      </c>
      <c r="E5" s="456">
        <f>X5</f>
        <v>2857.1428571428573</v>
      </c>
      <c r="F5" s="212">
        <f>-TB!D48-F85</f>
        <v>-786.76000000000204</v>
      </c>
      <c r="G5" s="213">
        <f>+F5-H5</f>
        <v>452.85714285714266</v>
      </c>
      <c r="H5" s="214">
        <f>SUM(S5:X5)</f>
        <v>-1239.6171428571447</v>
      </c>
      <c r="I5" s="368">
        <v>39286.15</v>
      </c>
      <c r="J5" s="406"/>
      <c r="K5" s="404">
        <v>17420.599999999999</v>
      </c>
      <c r="L5" s="384">
        <f>O5-K5</f>
        <v>-1517.3600000000006</v>
      </c>
      <c r="M5" s="368">
        <v>-4096.760000000002</v>
      </c>
      <c r="N5" s="368">
        <v>20000</v>
      </c>
      <c r="O5" s="440">
        <f>M5+N5</f>
        <v>15903.239999999998</v>
      </c>
      <c r="Q5" s="175" t="s">
        <v>1057</v>
      </c>
      <c r="R5" s="368">
        <f>O5</f>
        <v>15903.239999999998</v>
      </c>
      <c r="S5" s="150">
        <f>M5/5</f>
        <v>-819.35200000000043</v>
      </c>
      <c r="T5" s="150">
        <f>S5</f>
        <v>-819.35200000000043</v>
      </c>
      <c r="U5" s="150">
        <f>T5</f>
        <v>-819.35200000000043</v>
      </c>
      <c r="V5" s="150">
        <f t="shared" si="0"/>
        <v>-819.35200000000043</v>
      </c>
      <c r="W5" s="150">
        <f t="shared" si="0"/>
        <v>-819.35200000000043</v>
      </c>
      <c r="X5" s="150">
        <f>N5/7</f>
        <v>2857.1428571428573</v>
      </c>
      <c r="Y5" s="150">
        <f t="shared" ref="Y5" si="3">X5</f>
        <v>2857.1428571428573</v>
      </c>
      <c r="Z5" s="150">
        <f t="shared" ref="Z5" si="4">Y5</f>
        <v>2857.1428571428573</v>
      </c>
      <c r="AA5" s="150">
        <f t="shared" ref="AA5" si="5">Z5</f>
        <v>2857.1428571428573</v>
      </c>
      <c r="AB5" s="150">
        <f t="shared" ref="AB5" si="6">AA5</f>
        <v>2857.1428571428573</v>
      </c>
      <c r="AC5" s="150">
        <f t="shared" ref="AC5" si="7">AB5</f>
        <v>2857.1428571428573</v>
      </c>
      <c r="AD5" s="150">
        <f t="shared" ref="AD5" si="8">AC5</f>
        <v>2857.1428571428573</v>
      </c>
      <c r="AE5" s="150">
        <f>SUM(S5:AD5)</f>
        <v>15903.239999999998</v>
      </c>
      <c r="AF5" s="167" t="e">
        <f>AE5=#REF!</f>
        <v>#REF!</v>
      </c>
      <c r="AG5" s="147"/>
    </row>
    <row r="6" spans="1:87" ht="12.75" customHeight="1" thickBot="1" x14ac:dyDescent="0.35">
      <c r="B6" s="278" t="s">
        <v>1030</v>
      </c>
      <c r="C6" s="279">
        <f>SUM(C4:C5)</f>
        <v>31600</v>
      </c>
      <c r="D6" s="280">
        <f>C6-E6</f>
        <v>-400</v>
      </c>
      <c r="E6" s="279">
        <f>SUM(E4:E5)</f>
        <v>32000</v>
      </c>
      <c r="F6" s="279">
        <f>SUM(F4:F5)</f>
        <v>163150.37</v>
      </c>
      <c r="G6" s="280">
        <f>+F6-H6</f>
        <v>-400</v>
      </c>
      <c r="H6" s="281">
        <f>SUM(H4:H5)</f>
        <v>163550.37</v>
      </c>
      <c r="I6" s="366">
        <f>SUM(I4:I5)</f>
        <v>449832.15</v>
      </c>
      <c r="J6" s="396"/>
      <c r="K6" s="366">
        <f>SUM(K4:K5)</f>
        <v>362067.85</v>
      </c>
      <c r="L6" s="366">
        <f>SUM(L4:L5)</f>
        <v>-6517.4799999999959</v>
      </c>
      <c r="M6" s="366">
        <f>SUM(M4:M5)</f>
        <v>131550.37</v>
      </c>
      <c r="N6" s="366">
        <f>SUM(N4:N5)</f>
        <v>224000</v>
      </c>
      <c r="O6" s="441">
        <f>SUM(O4:O5)</f>
        <v>355550.37</v>
      </c>
      <c r="Q6" s="197" t="s">
        <v>1030</v>
      </c>
      <c r="R6" s="366">
        <f t="shared" ref="R6:AE6" si="9">SUM(R4:R5)</f>
        <v>355550.37</v>
      </c>
      <c r="S6" s="285">
        <f t="shared" si="9"/>
        <v>26310.074000000001</v>
      </c>
      <c r="T6" s="285">
        <f t="shared" si="9"/>
        <v>26310.074000000001</v>
      </c>
      <c r="U6" s="285">
        <f t="shared" si="9"/>
        <v>26310.074000000001</v>
      </c>
      <c r="V6" s="285">
        <f t="shared" si="9"/>
        <v>26310.074000000001</v>
      </c>
      <c r="W6" s="285">
        <f t="shared" si="9"/>
        <v>26310.074000000001</v>
      </c>
      <c r="X6" s="285">
        <f t="shared" si="9"/>
        <v>32000</v>
      </c>
      <c r="Y6" s="285">
        <f t="shared" si="9"/>
        <v>32000</v>
      </c>
      <c r="Z6" s="285">
        <f t="shared" si="9"/>
        <v>32000</v>
      </c>
      <c r="AA6" s="285">
        <f t="shared" si="9"/>
        <v>32000</v>
      </c>
      <c r="AB6" s="285">
        <f t="shared" si="9"/>
        <v>32000</v>
      </c>
      <c r="AC6" s="285">
        <f t="shared" si="9"/>
        <v>32000</v>
      </c>
      <c r="AD6" s="285">
        <f t="shared" si="9"/>
        <v>32000</v>
      </c>
      <c r="AE6" s="285">
        <f t="shared" si="9"/>
        <v>355550.37</v>
      </c>
      <c r="AF6" s="199" t="e">
        <f>AE6=#REF!</f>
        <v>#REF!</v>
      </c>
      <c r="AG6" s="147"/>
    </row>
    <row r="7" spans="1:87" s="145" customFormat="1" ht="10.5" customHeight="1" thickBot="1" x14ac:dyDescent="0.5">
      <c r="A7" s="149"/>
      <c r="B7" s="192"/>
      <c r="C7" s="282"/>
      <c r="D7" s="282"/>
      <c r="E7" s="282"/>
      <c r="F7" s="282"/>
      <c r="G7" s="282"/>
      <c r="H7" s="282"/>
      <c r="I7" s="282"/>
      <c r="J7" s="393"/>
      <c r="K7" s="282"/>
      <c r="L7" s="282"/>
      <c r="M7" s="282"/>
      <c r="N7" s="282"/>
      <c r="O7" s="282"/>
      <c r="P7" s="463"/>
      <c r="Q7" s="284"/>
      <c r="R7" s="282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5"/>
      <c r="AG7" s="300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301"/>
      <c r="BC7" s="301"/>
      <c r="BD7" s="301"/>
      <c r="BE7" s="301"/>
      <c r="BF7" s="301"/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1"/>
      <c r="CE7" s="301"/>
      <c r="CF7" s="301"/>
      <c r="CG7" s="301"/>
      <c r="CH7" s="301"/>
      <c r="CI7" s="301"/>
    </row>
    <row r="8" spans="1:87" ht="12.75" customHeight="1" x14ac:dyDescent="0.3">
      <c r="B8" s="160" t="s">
        <v>1029</v>
      </c>
      <c r="C8" s="218"/>
      <c r="D8" s="219"/>
      <c r="E8" s="385"/>
      <c r="F8" s="218"/>
      <c r="G8" s="219"/>
      <c r="H8" s="220"/>
      <c r="I8" s="220"/>
      <c r="J8" s="406"/>
      <c r="K8" s="407"/>
      <c r="L8" s="385"/>
      <c r="M8" s="220"/>
      <c r="N8" s="220"/>
      <c r="O8" s="220"/>
      <c r="Q8" s="176" t="s">
        <v>1029</v>
      </c>
      <c r="R8" s="220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8"/>
      <c r="AG8" s="147"/>
    </row>
    <row r="9" spans="1:87" ht="12.75" customHeight="1" x14ac:dyDescent="0.3">
      <c r="B9" s="164" t="s">
        <v>1016</v>
      </c>
      <c r="C9" s="221"/>
      <c r="D9" s="213"/>
      <c r="E9" s="431"/>
      <c r="F9" s="221"/>
      <c r="G9" s="213"/>
      <c r="H9" s="222"/>
      <c r="I9" s="222"/>
      <c r="J9" s="410"/>
      <c r="K9" s="408"/>
      <c r="L9" s="386"/>
      <c r="M9" s="222"/>
      <c r="N9" s="222"/>
      <c r="O9" s="443"/>
      <c r="Q9" s="177" t="s">
        <v>1016</v>
      </c>
      <c r="R9" s="222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0"/>
      <c r="AF9" s="169"/>
      <c r="AG9" s="147"/>
    </row>
    <row r="10" spans="1:87" ht="12.75" customHeight="1" x14ac:dyDescent="0.3">
      <c r="B10" s="163" t="s">
        <v>928</v>
      </c>
      <c r="C10" s="212">
        <f>-'TB (2) -Mar'!D77-'TB (2) -Mar'!D78-'TB (2) -Mar'!D99-'TB (2) -Mar'!D120-'TB (2) -Mar'!D66</f>
        <v>-2992.23</v>
      </c>
      <c r="D10" s="213">
        <f t="shared" ref="D10" si="10">C10-E10</f>
        <v>2758.6271428571431</v>
      </c>
      <c r="E10" s="456">
        <f>X10</f>
        <v>-5750.8571428571431</v>
      </c>
      <c r="F10" s="212">
        <f>-TB!D77-TB!D66</f>
        <v>-43269.36</v>
      </c>
      <c r="G10" s="213">
        <f>+F10-H10</f>
        <v>2758.6271428571417</v>
      </c>
      <c r="H10" s="214">
        <f>SUM(S10:X10)</f>
        <v>-46027.987142857142</v>
      </c>
      <c r="I10" s="214">
        <v>-80532.740000000005</v>
      </c>
      <c r="J10" s="406"/>
      <c r="K10" s="409">
        <v>-72155.91</v>
      </c>
      <c r="L10" s="384">
        <f>O10-K10</f>
        <v>-8377.2200000000012</v>
      </c>
      <c r="M10" s="214">
        <v>-40277.129999999997</v>
      </c>
      <c r="N10" s="214">
        <v>-40256</v>
      </c>
      <c r="O10" s="440">
        <f>M10+N10</f>
        <v>-80533.13</v>
      </c>
      <c r="Q10" s="175" t="s">
        <v>928</v>
      </c>
      <c r="R10" s="214">
        <f>O10</f>
        <v>-80533.13</v>
      </c>
      <c r="S10" s="150">
        <f>M10/5</f>
        <v>-8055.4259999999995</v>
      </c>
      <c r="T10" s="150">
        <f>S10</f>
        <v>-8055.4259999999995</v>
      </c>
      <c r="U10" s="150">
        <f>T10</f>
        <v>-8055.4259999999995</v>
      </c>
      <c r="V10" s="150">
        <f t="shared" ref="V10:W10" si="11">U10</f>
        <v>-8055.4259999999995</v>
      </c>
      <c r="W10" s="150">
        <f t="shared" si="11"/>
        <v>-8055.4259999999995</v>
      </c>
      <c r="X10" s="156">
        <f>N10/7</f>
        <v>-5750.8571428571431</v>
      </c>
      <c r="Y10" s="156">
        <f t="shared" ref="Y10:AD10" si="12">X10</f>
        <v>-5750.8571428571431</v>
      </c>
      <c r="Z10" s="156">
        <f t="shared" si="12"/>
        <v>-5750.8571428571431</v>
      </c>
      <c r="AA10" s="156">
        <f t="shared" si="12"/>
        <v>-5750.8571428571431</v>
      </c>
      <c r="AB10" s="156">
        <f t="shared" si="12"/>
        <v>-5750.8571428571431</v>
      </c>
      <c r="AC10" s="156">
        <f t="shared" si="12"/>
        <v>-5750.8571428571431</v>
      </c>
      <c r="AD10" s="156">
        <f t="shared" si="12"/>
        <v>-5750.8571428571431</v>
      </c>
      <c r="AE10" s="150">
        <f>SUM(S10:AD10)</f>
        <v>-80533.13</v>
      </c>
      <c r="AF10" s="169" t="e">
        <f>AE10=#REF!</f>
        <v>#REF!</v>
      </c>
      <c r="AG10" s="147"/>
    </row>
    <row r="11" spans="1:87" ht="12.75" customHeight="1" x14ac:dyDescent="0.3">
      <c r="B11" s="163"/>
      <c r="C11" s="212"/>
      <c r="D11" s="213"/>
      <c r="E11" s="456"/>
      <c r="F11" s="212"/>
      <c r="G11" s="213"/>
      <c r="H11" s="214"/>
      <c r="I11" s="214"/>
      <c r="J11" s="406"/>
      <c r="K11" s="409"/>
      <c r="L11" s="384"/>
      <c r="M11" s="214"/>
      <c r="N11" s="214"/>
      <c r="O11" s="439"/>
      <c r="Q11" s="175"/>
      <c r="R11" s="214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0"/>
      <c r="AF11" s="169"/>
      <c r="AG11" s="147"/>
    </row>
    <row r="12" spans="1:87" ht="12.75" customHeight="1" x14ac:dyDescent="0.3">
      <c r="B12" s="164" t="s">
        <v>1017</v>
      </c>
      <c r="C12" s="212"/>
      <c r="D12" s="213"/>
      <c r="E12" s="456"/>
      <c r="F12" s="221"/>
      <c r="G12" s="213"/>
      <c r="H12" s="222"/>
      <c r="I12" s="222"/>
      <c r="J12" s="410"/>
      <c r="K12" s="408"/>
      <c r="L12" s="386"/>
      <c r="M12" s="222"/>
      <c r="N12" s="222"/>
      <c r="O12" s="443"/>
      <c r="Q12" s="177"/>
      <c r="R12" s="214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0"/>
      <c r="AF12" s="168"/>
      <c r="AG12" s="147"/>
    </row>
    <row r="13" spans="1:87" ht="12.75" customHeight="1" x14ac:dyDescent="0.3">
      <c r="B13" s="163" t="s">
        <v>784</v>
      </c>
      <c r="C13" s="212">
        <f>-'TB (2) -Mar'!D73-'TB (2) -Mar'!D79</f>
        <v>0</v>
      </c>
      <c r="D13" s="213">
        <f t="shared" ref="D13:D14" si="13">C13-E13</f>
        <v>714.28571428571433</v>
      </c>
      <c r="E13" s="456">
        <f t="shared" ref="E13:E14" si="14">X13</f>
        <v>-714.28571428571433</v>
      </c>
      <c r="F13" s="221">
        <f>-TB!D73-TB!D79</f>
        <v>0</v>
      </c>
      <c r="G13" s="213">
        <f>+F13-H13</f>
        <v>714.28571428571433</v>
      </c>
      <c r="H13" s="214">
        <f>SUM(S13:X13)</f>
        <v>-714.28571428571433</v>
      </c>
      <c r="I13" s="214">
        <v>-13245.14</v>
      </c>
      <c r="J13" s="406"/>
      <c r="K13" s="409">
        <v>-10084.41</v>
      </c>
      <c r="L13" s="384">
        <f>O13-K13</f>
        <v>5084.41</v>
      </c>
      <c r="M13" s="214">
        <v>0</v>
      </c>
      <c r="N13" s="214">
        <v>-5000</v>
      </c>
      <c r="O13" s="440">
        <f>M13+N13</f>
        <v>-5000</v>
      </c>
      <c r="Q13" s="175" t="s">
        <v>784</v>
      </c>
      <c r="R13" s="214">
        <f>O13</f>
        <v>-5000</v>
      </c>
      <c r="S13" s="150">
        <f>M13/5</f>
        <v>0</v>
      </c>
      <c r="T13" s="150">
        <f>S13</f>
        <v>0</v>
      </c>
      <c r="U13" s="150">
        <f>T13</f>
        <v>0</v>
      </c>
      <c r="V13" s="150">
        <f t="shared" ref="V13:W14" si="15">U13</f>
        <v>0</v>
      </c>
      <c r="W13" s="150">
        <f t="shared" si="15"/>
        <v>0</v>
      </c>
      <c r="X13" s="156">
        <f>N13/7</f>
        <v>-714.28571428571433</v>
      </c>
      <c r="Y13" s="156">
        <f t="shared" ref="Y13:Y14" si="16">X13</f>
        <v>-714.28571428571433</v>
      </c>
      <c r="Z13" s="156">
        <f t="shared" ref="Z13:Z14" si="17">Y13</f>
        <v>-714.28571428571433</v>
      </c>
      <c r="AA13" s="156">
        <f t="shared" ref="AA13:AA14" si="18">Z13</f>
        <v>-714.28571428571433</v>
      </c>
      <c r="AB13" s="156">
        <f t="shared" ref="AB13:AB14" si="19">AA13</f>
        <v>-714.28571428571433</v>
      </c>
      <c r="AC13" s="156">
        <f t="shared" ref="AC13:AC14" si="20">AB13</f>
        <v>-714.28571428571433</v>
      </c>
      <c r="AD13" s="156">
        <f t="shared" ref="AD13:AD14" si="21">AC13</f>
        <v>-714.28571428571433</v>
      </c>
      <c r="AE13" s="150">
        <f>SUM(S15:AD15)</f>
        <v>0</v>
      </c>
      <c r="AF13" s="168" t="e">
        <f>AE13=#REF!</f>
        <v>#REF!</v>
      </c>
      <c r="AG13" s="147"/>
    </row>
    <row r="14" spans="1:87" ht="12.75" customHeight="1" x14ac:dyDescent="0.3">
      <c r="B14" s="163" t="s">
        <v>960</v>
      </c>
      <c r="C14" s="212">
        <f>-'TB (2) -Mar'!C82</f>
        <v>-7500</v>
      </c>
      <c r="D14" s="213">
        <f t="shared" si="13"/>
        <v>0</v>
      </c>
      <c r="E14" s="456">
        <f t="shared" si="14"/>
        <v>-7500</v>
      </c>
      <c r="F14" s="212">
        <f>-TB!D82</f>
        <v>-41250</v>
      </c>
      <c r="G14" s="213">
        <f>+F14-H14</f>
        <v>0</v>
      </c>
      <c r="H14" s="214">
        <f>SUM(S14:X14)</f>
        <v>-41250</v>
      </c>
      <c r="I14" s="214">
        <v>-86250</v>
      </c>
      <c r="J14" s="406"/>
      <c r="K14" s="409">
        <v>-75272</v>
      </c>
      <c r="L14" s="384">
        <f>O14-K14</f>
        <v>-10978</v>
      </c>
      <c r="M14" s="214">
        <v>-33750</v>
      </c>
      <c r="N14" s="214">
        <v>-52500</v>
      </c>
      <c r="O14" s="440">
        <f>M14+N14</f>
        <v>-86250</v>
      </c>
      <c r="Q14" s="175" t="s">
        <v>960</v>
      </c>
      <c r="R14" s="214">
        <f>O14</f>
        <v>-86250</v>
      </c>
      <c r="S14" s="150">
        <f>M14/5</f>
        <v>-6750</v>
      </c>
      <c r="T14" s="150">
        <f>S14</f>
        <v>-6750</v>
      </c>
      <c r="U14" s="150">
        <f>T14</f>
        <v>-6750</v>
      </c>
      <c r="V14" s="150">
        <f t="shared" si="15"/>
        <v>-6750</v>
      </c>
      <c r="W14" s="150">
        <f t="shared" si="15"/>
        <v>-6750</v>
      </c>
      <c r="X14" s="156">
        <f>N14/7</f>
        <v>-7500</v>
      </c>
      <c r="Y14" s="156">
        <f t="shared" si="16"/>
        <v>-7500</v>
      </c>
      <c r="Z14" s="156">
        <f t="shared" si="17"/>
        <v>-7500</v>
      </c>
      <c r="AA14" s="156">
        <f t="shared" si="18"/>
        <v>-7500</v>
      </c>
      <c r="AB14" s="156">
        <f t="shared" si="19"/>
        <v>-7500</v>
      </c>
      <c r="AC14" s="156">
        <f t="shared" si="20"/>
        <v>-7500</v>
      </c>
      <c r="AD14" s="156">
        <f t="shared" si="21"/>
        <v>-7500</v>
      </c>
      <c r="AE14" s="150">
        <f>AD16</f>
        <v>0</v>
      </c>
      <c r="AF14" s="150">
        <f t="shared" ref="AF14" si="22">AE14</f>
        <v>0</v>
      </c>
      <c r="AG14" s="147"/>
    </row>
    <row r="15" spans="1:87" ht="12" customHeight="1" x14ac:dyDescent="0.3">
      <c r="B15" s="164"/>
      <c r="C15" s="212"/>
      <c r="D15" s="213"/>
      <c r="E15" s="456"/>
      <c r="F15" s="221"/>
      <c r="G15" s="213"/>
      <c r="H15" s="222"/>
      <c r="I15" s="222"/>
      <c r="J15" s="410"/>
      <c r="K15" s="408"/>
      <c r="L15" s="386"/>
      <c r="M15" s="222"/>
      <c r="N15" s="222"/>
      <c r="O15" s="443"/>
      <c r="Q15" s="177"/>
      <c r="R15" s="214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0"/>
      <c r="AF15" s="168"/>
      <c r="AG15" s="147"/>
    </row>
    <row r="16" spans="1:87" ht="12.75" customHeight="1" x14ac:dyDescent="0.3">
      <c r="B16" s="164" t="s">
        <v>739</v>
      </c>
      <c r="C16" s="212"/>
      <c r="D16" s="213"/>
      <c r="E16" s="456"/>
      <c r="F16" s="221"/>
      <c r="G16" s="213"/>
      <c r="H16" s="222"/>
      <c r="I16" s="222"/>
      <c r="J16" s="410"/>
      <c r="K16" s="408"/>
      <c r="L16" s="386"/>
      <c r="M16" s="222"/>
      <c r="N16" s="222"/>
      <c r="O16" s="443"/>
      <c r="Q16" s="177"/>
      <c r="R16" s="214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0"/>
      <c r="AF16" s="168"/>
      <c r="AG16" s="147"/>
    </row>
    <row r="17" spans="1:87" ht="12.75" customHeight="1" x14ac:dyDescent="0.3">
      <c r="B17" s="163" t="s">
        <v>819</v>
      </c>
      <c r="C17" s="212">
        <f>-'TB (2) -Mar'!D117</f>
        <v>-6168.75</v>
      </c>
      <c r="D17" s="213">
        <f t="shared" ref="D17:D20" si="23">C17-E17</f>
        <v>-129.32142857142844</v>
      </c>
      <c r="E17" s="456">
        <f t="shared" ref="E17:E20" si="24">X17</f>
        <v>-6039.4285714285716</v>
      </c>
      <c r="F17" s="212">
        <f>-TB!D117</f>
        <v>-37125</v>
      </c>
      <c r="G17" s="213">
        <f>+F17-H17</f>
        <v>-129.32142857142753</v>
      </c>
      <c r="H17" s="214">
        <f>SUM(S17:X17)</f>
        <v>-36995.678571428572</v>
      </c>
      <c r="I17" s="214">
        <v>-108232.25</v>
      </c>
      <c r="J17" s="406"/>
      <c r="K17" s="409">
        <v>-76557.239999999991</v>
      </c>
      <c r="L17" s="384">
        <f t="shared" ref="L17:L20" si="25">O17-K17</f>
        <v>3324.9899999999907</v>
      </c>
      <c r="M17" s="214">
        <v>-30956.25</v>
      </c>
      <c r="N17" s="214">
        <v>-42276</v>
      </c>
      <c r="O17" s="440">
        <f>M17+N17</f>
        <v>-73232.25</v>
      </c>
      <c r="Q17" s="175" t="s">
        <v>819</v>
      </c>
      <c r="R17" s="214">
        <f>O17</f>
        <v>-73232.25</v>
      </c>
      <c r="S17" s="150">
        <f>M17/5</f>
        <v>-6191.25</v>
      </c>
      <c r="T17" s="150">
        <f t="shared" ref="T17:U20" si="26">S17</f>
        <v>-6191.25</v>
      </c>
      <c r="U17" s="150">
        <f t="shared" si="26"/>
        <v>-6191.25</v>
      </c>
      <c r="V17" s="150">
        <f t="shared" ref="V17:W20" si="27">U17</f>
        <v>-6191.25</v>
      </c>
      <c r="W17" s="150">
        <f t="shared" si="27"/>
        <v>-6191.25</v>
      </c>
      <c r="X17" s="156">
        <f>N17/7</f>
        <v>-6039.4285714285716</v>
      </c>
      <c r="Y17" s="156">
        <f t="shared" ref="Y17:Y20" si="28">X17</f>
        <v>-6039.4285714285716</v>
      </c>
      <c r="Z17" s="156">
        <f t="shared" ref="Z17:Z20" si="29">Y17</f>
        <v>-6039.4285714285716</v>
      </c>
      <c r="AA17" s="156">
        <f t="shared" ref="AA17:AA20" si="30">Z17</f>
        <v>-6039.4285714285716</v>
      </c>
      <c r="AB17" s="156">
        <f t="shared" ref="AB17:AB20" si="31">AA17</f>
        <v>-6039.4285714285716</v>
      </c>
      <c r="AC17" s="156">
        <f t="shared" ref="AC17:AC20" si="32">AB17</f>
        <v>-6039.4285714285716</v>
      </c>
      <c r="AD17" s="156">
        <f t="shared" ref="AD17:AD20" si="33">AC17</f>
        <v>-6039.4285714285716</v>
      </c>
      <c r="AE17" s="150">
        <f>SUM(S19:AD19)</f>
        <v>-20145.070000000003</v>
      </c>
      <c r="AF17" s="168" t="e">
        <f>AE17=#REF!</f>
        <v>#REF!</v>
      </c>
      <c r="AG17" s="147"/>
    </row>
    <row r="18" spans="1:87" ht="12.75" customHeight="1" x14ac:dyDescent="0.3">
      <c r="B18" s="163" t="s">
        <v>820</v>
      </c>
      <c r="C18" s="212">
        <f>-'TB (2) -Mar'!D118</f>
        <v>-230.33</v>
      </c>
      <c r="D18" s="213">
        <f t="shared" si="23"/>
        <v>436.52714285714285</v>
      </c>
      <c r="E18" s="456">
        <f t="shared" si="24"/>
        <v>-666.85714285714289</v>
      </c>
      <c r="F18" s="212">
        <f>-TB!D118</f>
        <v>-738.39</v>
      </c>
      <c r="G18" s="213">
        <f>+F18-H18</f>
        <v>436.52714285714285</v>
      </c>
      <c r="H18" s="214">
        <f>SUM(S18:X18)</f>
        <v>-1174.9171428571428</v>
      </c>
      <c r="I18" s="214">
        <v>-14668.21</v>
      </c>
      <c r="J18" s="406"/>
      <c r="K18" s="409">
        <v>-13806.880000000001</v>
      </c>
      <c r="L18" s="384">
        <f t="shared" si="25"/>
        <v>8630.82</v>
      </c>
      <c r="M18" s="214">
        <v>-508.06</v>
      </c>
      <c r="N18" s="214">
        <v>-4668</v>
      </c>
      <c r="O18" s="440">
        <f>M18+N18</f>
        <v>-5176.0600000000004</v>
      </c>
      <c r="Q18" s="175" t="s">
        <v>820</v>
      </c>
      <c r="R18" s="214">
        <f>O18</f>
        <v>-5176.0600000000004</v>
      </c>
      <c r="S18" s="150">
        <f>M18/5</f>
        <v>-101.61199999999999</v>
      </c>
      <c r="T18" s="150">
        <f t="shared" si="26"/>
        <v>-101.61199999999999</v>
      </c>
      <c r="U18" s="150">
        <f t="shared" si="26"/>
        <v>-101.61199999999999</v>
      </c>
      <c r="V18" s="150">
        <f t="shared" si="27"/>
        <v>-101.61199999999999</v>
      </c>
      <c r="W18" s="150">
        <f t="shared" si="27"/>
        <v>-101.61199999999999</v>
      </c>
      <c r="X18" s="156">
        <f>N18/7</f>
        <v>-666.85714285714289</v>
      </c>
      <c r="Y18" s="156">
        <f t="shared" si="28"/>
        <v>-666.85714285714289</v>
      </c>
      <c r="Z18" s="156">
        <f t="shared" si="29"/>
        <v>-666.85714285714289</v>
      </c>
      <c r="AA18" s="156">
        <f t="shared" si="30"/>
        <v>-666.85714285714289</v>
      </c>
      <c r="AB18" s="156">
        <f t="shared" si="31"/>
        <v>-666.85714285714289</v>
      </c>
      <c r="AC18" s="156">
        <f t="shared" si="32"/>
        <v>-666.85714285714289</v>
      </c>
      <c r="AD18" s="156">
        <f t="shared" si="33"/>
        <v>-666.85714285714289</v>
      </c>
      <c r="AE18" s="150">
        <f>AD20</f>
        <v>-315.71428571428572</v>
      </c>
      <c r="AF18" s="150">
        <f t="shared" ref="AF18" si="34">AE18</f>
        <v>-315.71428571428572</v>
      </c>
      <c r="AG18" s="147"/>
    </row>
    <row r="19" spans="1:87" ht="12.75" customHeight="1" x14ac:dyDescent="0.3">
      <c r="B19" s="163" t="s">
        <v>776</v>
      </c>
      <c r="C19" s="212">
        <f>-'TB (2) -Mar'!D114</f>
        <v>0</v>
      </c>
      <c r="D19" s="213">
        <f t="shared" si="23"/>
        <v>1721.7142857142858</v>
      </c>
      <c r="E19" s="456">
        <f t="shared" si="24"/>
        <v>-1721.7142857142858</v>
      </c>
      <c r="F19" s="212">
        <f>-TB!D114</f>
        <v>-8093.07</v>
      </c>
      <c r="G19" s="213">
        <f>+F19-H19</f>
        <v>1721.7142857142862</v>
      </c>
      <c r="H19" s="214">
        <f>SUM(S19:X19)</f>
        <v>-9814.7842857142859</v>
      </c>
      <c r="I19" s="214">
        <v>-24144.809999999998</v>
      </c>
      <c r="J19" s="406"/>
      <c r="K19" s="409">
        <v>-23899.82</v>
      </c>
      <c r="L19" s="384">
        <f t="shared" si="25"/>
        <v>3754.75</v>
      </c>
      <c r="M19" s="214">
        <v>-8093.07</v>
      </c>
      <c r="N19" s="214">
        <v>-12052</v>
      </c>
      <c r="O19" s="440">
        <f>M19+N19</f>
        <v>-20145.07</v>
      </c>
      <c r="Q19" s="175" t="s">
        <v>776</v>
      </c>
      <c r="R19" s="214">
        <f>O19</f>
        <v>-20145.07</v>
      </c>
      <c r="S19" s="150">
        <f>M19/5</f>
        <v>-1618.614</v>
      </c>
      <c r="T19" s="150">
        <f t="shared" si="26"/>
        <v>-1618.614</v>
      </c>
      <c r="U19" s="150">
        <f t="shared" si="26"/>
        <v>-1618.614</v>
      </c>
      <c r="V19" s="150">
        <f t="shared" si="27"/>
        <v>-1618.614</v>
      </c>
      <c r="W19" s="150">
        <f t="shared" si="27"/>
        <v>-1618.614</v>
      </c>
      <c r="X19" s="156">
        <f>N19/7</f>
        <v>-1721.7142857142858</v>
      </c>
      <c r="Y19" s="156">
        <f t="shared" si="28"/>
        <v>-1721.7142857142858</v>
      </c>
      <c r="Z19" s="156">
        <f t="shared" si="29"/>
        <v>-1721.7142857142858</v>
      </c>
      <c r="AA19" s="156">
        <f t="shared" si="30"/>
        <v>-1721.7142857142858</v>
      </c>
      <c r="AB19" s="156">
        <f t="shared" si="31"/>
        <v>-1721.7142857142858</v>
      </c>
      <c r="AC19" s="156">
        <f t="shared" si="32"/>
        <v>-1721.7142857142858</v>
      </c>
      <c r="AD19" s="156">
        <f t="shared" si="33"/>
        <v>-1721.7142857142858</v>
      </c>
      <c r="AE19" s="150" t="e">
        <f>SUM(#REF!)</f>
        <v>#REF!</v>
      </c>
      <c r="AF19" s="168" t="e">
        <f>AE19=#REF!</f>
        <v>#REF!</v>
      </c>
      <c r="AG19" s="147"/>
    </row>
    <row r="20" spans="1:87" ht="12.75" customHeight="1" thickBot="1" x14ac:dyDescent="0.35">
      <c r="B20" s="163" t="s">
        <v>1025</v>
      </c>
      <c r="C20" s="252">
        <f>-552.54</f>
        <v>-552.54</v>
      </c>
      <c r="D20" s="213">
        <f t="shared" si="23"/>
        <v>-236.82571428571424</v>
      </c>
      <c r="E20" s="456">
        <f t="shared" si="24"/>
        <v>-315.71428571428572</v>
      </c>
      <c r="F20" s="252">
        <v>-2762.67</v>
      </c>
      <c r="G20" s="277">
        <f>+F20-H20</f>
        <v>-236.81571428571442</v>
      </c>
      <c r="H20" s="214">
        <f>SUM(S20:X20)</f>
        <v>-2525.8542857142857</v>
      </c>
      <c r="I20" s="253">
        <v>-4419.84</v>
      </c>
      <c r="J20" s="406"/>
      <c r="K20" s="405">
        <v>-22910.34</v>
      </c>
      <c r="L20" s="384">
        <f t="shared" si="25"/>
        <v>18490.2</v>
      </c>
      <c r="M20" s="253">
        <v>-2210.14</v>
      </c>
      <c r="N20" s="253">
        <v>-2210</v>
      </c>
      <c r="O20" s="440">
        <f>M20+N20</f>
        <v>-4420.1399999999994</v>
      </c>
      <c r="Q20" s="175" t="s">
        <v>1025</v>
      </c>
      <c r="R20" s="214">
        <f>O20</f>
        <v>-4420.1399999999994</v>
      </c>
      <c r="S20" s="150">
        <f>M20/5</f>
        <v>-442.02799999999996</v>
      </c>
      <c r="T20" s="150">
        <f t="shared" si="26"/>
        <v>-442.02799999999996</v>
      </c>
      <c r="U20" s="150">
        <f t="shared" si="26"/>
        <v>-442.02799999999996</v>
      </c>
      <c r="V20" s="150">
        <f t="shared" si="27"/>
        <v>-442.02799999999996</v>
      </c>
      <c r="W20" s="150">
        <f t="shared" si="27"/>
        <v>-442.02799999999996</v>
      </c>
      <c r="X20" s="156">
        <f>N20/7</f>
        <v>-315.71428571428572</v>
      </c>
      <c r="Y20" s="156">
        <f t="shared" si="28"/>
        <v>-315.71428571428572</v>
      </c>
      <c r="Z20" s="156">
        <f t="shared" si="29"/>
        <v>-315.71428571428572</v>
      </c>
      <c r="AA20" s="156">
        <f t="shared" si="30"/>
        <v>-315.71428571428572</v>
      </c>
      <c r="AB20" s="156">
        <f t="shared" si="31"/>
        <v>-315.71428571428572</v>
      </c>
      <c r="AC20" s="156">
        <f t="shared" si="32"/>
        <v>-315.71428571428572</v>
      </c>
      <c r="AD20" s="156">
        <f t="shared" si="33"/>
        <v>-315.71428571428572</v>
      </c>
      <c r="AE20" s="150" t="e">
        <f>SUM(#REF!)</f>
        <v>#REF!</v>
      </c>
      <c r="AF20" s="168" t="e">
        <f>AE20=#REF!</f>
        <v>#REF!</v>
      </c>
      <c r="AG20" s="147"/>
    </row>
    <row r="21" spans="1:87" ht="12.75" customHeight="1" thickBot="1" x14ac:dyDescent="0.35">
      <c r="B21" s="278" t="s">
        <v>1031</v>
      </c>
      <c r="C21" s="279">
        <f>SUM(C9:C20)</f>
        <v>-17443.850000000002</v>
      </c>
      <c r="D21" s="280">
        <f>C21-E21</f>
        <v>5265.0071428571428</v>
      </c>
      <c r="E21" s="279">
        <f>SUM(E9:E20)</f>
        <v>-22708.857142857145</v>
      </c>
      <c r="F21" s="279">
        <f>SUM(F9:F20)</f>
        <v>-133238.49000000002</v>
      </c>
      <c r="G21" s="280">
        <f>+F21-H21</f>
        <v>5265.0171428571048</v>
      </c>
      <c r="H21" s="281">
        <f>SUM(H9:H20)</f>
        <v>-138503.50714285712</v>
      </c>
      <c r="I21" s="367">
        <f>SUM(I9:I20)</f>
        <v>-331492.99000000005</v>
      </c>
      <c r="J21" s="395"/>
      <c r="K21" s="366">
        <f>SUM(K9:K20)</f>
        <v>-294686.60000000003</v>
      </c>
      <c r="L21" s="366">
        <f>SUM(L9:L20)</f>
        <v>19929.94999999999</v>
      </c>
      <c r="M21" s="366">
        <f>SUM(M9:M20)</f>
        <v>-115794.65000000001</v>
      </c>
      <c r="N21" s="367">
        <f>SUM(N9:N20)</f>
        <v>-158962</v>
      </c>
      <c r="O21" s="367">
        <f>SUM(O9:O20)</f>
        <v>-274756.65000000002</v>
      </c>
      <c r="Q21" s="197" t="s">
        <v>1031</v>
      </c>
      <c r="R21" s="367">
        <f t="shared" ref="R21:AE21" si="35">SUM(R10:R20)</f>
        <v>-274756.65000000002</v>
      </c>
      <c r="S21" s="198">
        <f t="shared" si="35"/>
        <v>-23158.93</v>
      </c>
      <c r="T21" s="198">
        <f t="shared" si="35"/>
        <v>-23158.93</v>
      </c>
      <c r="U21" s="198">
        <f t="shared" si="35"/>
        <v>-23158.93</v>
      </c>
      <c r="V21" s="198">
        <f t="shared" si="35"/>
        <v>-23158.93</v>
      </c>
      <c r="W21" s="198">
        <f t="shared" si="35"/>
        <v>-23158.93</v>
      </c>
      <c r="X21" s="198">
        <f t="shared" si="35"/>
        <v>-22708.857142857145</v>
      </c>
      <c r="Y21" s="198">
        <f t="shared" si="35"/>
        <v>-22708.857142857145</v>
      </c>
      <c r="Z21" s="198">
        <f t="shared" si="35"/>
        <v>-22708.857142857145</v>
      </c>
      <c r="AA21" s="198">
        <f t="shared" si="35"/>
        <v>-22708.857142857145</v>
      </c>
      <c r="AB21" s="198">
        <f t="shared" si="35"/>
        <v>-22708.857142857145</v>
      </c>
      <c r="AC21" s="198">
        <f t="shared" si="35"/>
        <v>-22708.857142857145</v>
      </c>
      <c r="AD21" s="198">
        <f t="shared" si="35"/>
        <v>-22708.857142857145</v>
      </c>
      <c r="AE21" s="198" t="e">
        <f t="shared" si="35"/>
        <v>#REF!</v>
      </c>
      <c r="AF21" s="199" t="e">
        <f>AE21=#REF!</f>
        <v>#REF!</v>
      </c>
      <c r="AG21" s="147"/>
    </row>
    <row r="22" spans="1:87" s="145" customFormat="1" ht="10.5" customHeight="1" thickBot="1" x14ac:dyDescent="0.5">
      <c r="A22" s="149"/>
      <c r="B22" s="192"/>
      <c r="C22" s="282"/>
      <c r="D22" s="282"/>
      <c r="E22" s="282"/>
      <c r="F22" s="282"/>
      <c r="G22" s="282"/>
      <c r="H22" s="282"/>
      <c r="I22" s="282"/>
      <c r="J22" s="393"/>
      <c r="K22" s="282"/>
      <c r="L22" s="282"/>
      <c r="M22" s="282"/>
      <c r="N22" s="282"/>
      <c r="O22" s="445"/>
      <c r="P22" s="463"/>
      <c r="Q22" s="273"/>
      <c r="R22" s="282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200"/>
      <c r="AG22" s="300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</row>
    <row r="23" spans="1:87" ht="12.75" customHeight="1" thickBot="1" x14ac:dyDescent="0.35">
      <c r="B23" s="257" t="s">
        <v>1032</v>
      </c>
      <c r="C23" s="207">
        <f>C6+C21</f>
        <v>14156.149999999998</v>
      </c>
      <c r="D23" s="207">
        <f>C23-E23</f>
        <v>4865.0071428571428</v>
      </c>
      <c r="E23" s="207">
        <f>E6+E21</f>
        <v>9291.1428571428551</v>
      </c>
      <c r="F23" s="207">
        <f>F6+F21</f>
        <v>29911.879999999976</v>
      </c>
      <c r="G23" s="207">
        <f>+F23-H23</f>
        <v>4865.0171428571048</v>
      </c>
      <c r="H23" s="207">
        <f>H6+H21</f>
        <v>25046.862857142871</v>
      </c>
      <c r="I23" s="240">
        <f>I6+I21</f>
        <v>118339.15999999997</v>
      </c>
      <c r="J23" s="411"/>
      <c r="K23" s="207">
        <f>K6+K21</f>
        <v>67381.249999999942</v>
      </c>
      <c r="L23" s="207">
        <f>L6+L21</f>
        <v>13412.469999999994</v>
      </c>
      <c r="M23" s="240">
        <f>M6+M21</f>
        <v>15755.719999999987</v>
      </c>
      <c r="N23" s="240">
        <f>N6+N21</f>
        <v>65038</v>
      </c>
      <c r="O23" s="240">
        <f>O6+O21</f>
        <v>80793.719999999972</v>
      </c>
      <c r="Q23" s="249" t="s">
        <v>1032</v>
      </c>
      <c r="R23" s="207">
        <f>R6+R21</f>
        <v>80793.719999999972</v>
      </c>
      <c r="S23" s="178">
        <f t="shared" ref="S23:AE23" si="36">+S6+S21</f>
        <v>3151.1440000000002</v>
      </c>
      <c r="T23" s="178">
        <f t="shared" si="36"/>
        <v>3151.1440000000002</v>
      </c>
      <c r="U23" s="178">
        <f t="shared" si="36"/>
        <v>3151.1440000000002</v>
      </c>
      <c r="V23" s="178">
        <f t="shared" si="36"/>
        <v>3151.1440000000002</v>
      </c>
      <c r="W23" s="178">
        <f t="shared" si="36"/>
        <v>3151.1440000000002</v>
      </c>
      <c r="X23" s="178">
        <f t="shared" si="36"/>
        <v>9291.1428571428551</v>
      </c>
      <c r="Y23" s="178">
        <f t="shared" si="36"/>
        <v>9291.1428571428551</v>
      </c>
      <c r="Z23" s="178">
        <f t="shared" si="36"/>
        <v>9291.1428571428551</v>
      </c>
      <c r="AA23" s="178">
        <f t="shared" si="36"/>
        <v>9291.1428571428551</v>
      </c>
      <c r="AB23" s="178">
        <f t="shared" si="36"/>
        <v>9291.1428571428551</v>
      </c>
      <c r="AC23" s="178">
        <f t="shared" si="36"/>
        <v>9291.1428571428551</v>
      </c>
      <c r="AD23" s="178">
        <f t="shared" si="36"/>
        <v>9291.1428571428551</v>
      </c>
      <c r="AE23" s="178" t="e">
        <f t="shared" si="36"/>
        <v>#REF!</v>
      </c>
      <c r="AF23" s="179"/>
      <c r="AG23" s="147"/>
    </row>
    <row r="24" spans="1:87" s="145" customFormat="1" ht="10.5" customHeight="1" thickBot="1" x14ac:dyDescent="0.5">
      <c r="A24" s="149"/>
      <c r="B24" s="192"/>
      <c r="C24" s="282"/>
      <c r="D24" s="282"/>
      <c r="E24" s="282"/>
      <c r="F24" s="282"/>
      <c r="G24" s="282"/>
      <c r="H24" s="282"/>
      <c r="I24" s="282"/>
      <c r="J24" s="393"/>
      <c r="K24" s="282"/>
      <c r="L24" s="282"/>
      <c r="M24" s="282"/>
      <c r="N24" s="282"/>
      <c r="O24" s="445"/>
      <c r="P24" s="463"/>
      <c r="Q24" s="273"/>
      <c r="R24" s="282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200"/>
      <c r="AG24" s="300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</row>
    <row r="25" spans="1:87" ht="12.75" customHeight="1" thickBot="1" x14ac:dyDescent="0.35">
      <c r="B25" s="427" t="s">
        <v>1084</v>
      </c>
      <c r="C25" s="209"/>
      <c r="D25" s="210"/>
      <c r="E25" s="383"/>
      <c r="F25" s="209"/>
      <c r="G25" s="210"/>
      <c r="H25" s="211"/>
      <c r="I25" s="211"/>
      <c r="J25" s="406"/>
      <c r="K25" s="403"/>
      <c r="L25" s="383"/>
      <c r="M25" s="211"/>
      <c r="N25" s="211"/>
      <c r="O25" s="439"/>
      <c r="Q25" s="427" t="s">
        <v>1028</v>
      </c>
      <c r="R25" s="211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66"/>
      <c r="AG25" s="147"/>
    </row>
    <row r="26" spans="1:87" ht="12.75" customHeight="1" x14ac:dyDescent="0.3">
      <c r="B26" s="163" t="s">
        <v>1100</v>
      </c>
      <c r="C26" s="212">
        <f>'TB (2) -Mar'!C61</f>
        <v>0</v>
      </c>
      <c r="D26" s="213">
        <f t="shared" ref="D26:D27" si="37">C26-E26</f>
        <v>-2835.977142857143</v>
      </c>
      <c r="E26" s="456">
        <f t="shared" ref="E26:E27" si="38">X26</f>
        <v>2835.977142857143</v>
      </c>
      <c r="F26" s="212">
        <f>-TB!C61</f>
        <v>15036.3</v>
      </c>
      <c r="G26" s="213">
        <f>+F26-H26</f>
        <v>-2835.9771428571439</v>
      </c>
      <c r="H26" s="214">
        <f>SUM(S26:X26)</f>
        <v>17872.277142857143</v>
      </c>
      <c r="I26" s="368">
        <v>39286.15</v>
      </c>
      <c r="J26" s="396"/>
      <c r="K26" s="436"/>
      <c r="L26" s="384">
        <f>O26-K26</f>
        <v>34888.14</v>
      </c>
      <c r="M26" s="214">
        <v>15036.3</v>
      </c>
      <c r="N26" s="253">
        <f>O26-M26</f>
        <v>19851.84</v>
      </c>
      <c r="O26" s="440">
        <v>34888.14</v>
      </c>
      <c r="Q26" s="175" t="s">
        <v>1084</v>
      </c>
      <c r="R26" s="395">
        <f>O26</f>
        <v>34888.14</v>
      </c>
      <c r="S26" s="150">
        <f>M26/5</f>
        <v>3007.2599999999998</v>
      </c>
      <c r="T26" s="150">
        <f t="shared" ref="T26:W26" si="39">S26</f>
        <v>3007.2599999999998</v>
      </c>
      <c r="U26" s="150">
        <f t="shared" si="39"/>
        <v>3007.2599999999998</v>
      </c>
      <c r="V26" s="150">
        <f t="shared" si="39"/>
        <v>3007.2599999999998</v>
      </c>
      <c r="W26" s="150">
        <f t="shared" si="39"/>
        <v>3007.2599999999998</v>
      </c>
      <c r="X26" s="156">
        <f>N26/7</f>
        <v>2835.977142857143</v>
      </c>
      <c r="Y26" s="156">
        <f t="shared" ref="Y26:Y27" si="40">X26</f>
        <v>2835.977142857143</v>
      </c>
      <c r="Z26" s="156">
        <f t="shared" ref="Z26:Z27" si="41">Y26</f>
        <v>2835.977142857143</v>
      </c>
      <c r="AA26" s="156">
        <f t="shared" ref="AA26:AA27" si="42">Z26</f>
        <v>2835.977142857143</v>
      </c>
      <c r="AB26" s="156">
        <f t="shared" ref="AB26:AB27" si="43">AA26</f>
        <v>2835.977142857143</v>
      </c>
      <c r="AC26" s="156">
        <f t="shared" ref="AC26:AC27" si="44">AB26</f>
        <v>2835.977142857143</v>
      </c>
      <c r="AD26" s="156">
        <f t="shared" ref="AD26:AD27" si="45">AC26</f>
        <v>2835.977142857143</v>
      </c>
      <c r="AE26" s="254"/>
      <c r="AF26" s="195"/>
      <c r="AG26" s="147"/>
    </row>
    <row r="27" spans="1:87" ht="12.75" customHeight="1" thickBot="1" x14ac:dyDescent="0.35">
      <c r="B27" s="163" t="s">
        <v>1101</v>
      </c>
      <c r="C27" s="212">
        <f>-'TB (2) -Mar'!C112</f>
        <v>-9695.43</v>
      </c>
      <c r="D27" s="213">
        <f t="shared" si="37"/>
        <v>-7522.0242857142857</v>
      </c>
      <c r="E27" s="456">
        <f t="shared" si="38"/>
        <v>-2173.4057142857141</v>
      </c>
      <c r="F27" s="212">
        <f>-TB!C112</f>
        <v>-22626.59</v>
      </c>
      <c r="G27" s="213">
        <f>+F27-H27</f>
        <v>-6472.0242857142857</v>
      </c>
      <c r="H27" s="214">
        <f>SUM(S27:X27)</f>
        <v>-16154.565714285714</v>
      </c>
      <c r="I27" s="395"/>
      <c r="J27" s="396"/>
      <c r="K27" s="436"/>
      <c r="L27" s="384">
        <f>O27-K27</f>
        <v>-29195</v>
      </c>
      <c r="M27" s="253">
        <v>-13981.16</v>
      </c>
      <c r="N27" s="253">
        <f>O27-M27</f>
        <v>-15213.84</v>
      </c>
      <c r="O27" s="440">
        <v>-29195</v>
      </c>
      <c r="Q27" s="175"/>
      <c r="R27" s="395">
        <f>O27</f>
        <v>-29195</v>
      </c>
      <c r="S27" s="150">
        <f>M27/5</f>
        <v>-2796.232</v>
      </c>
      <c r="T27" s="150">
        <f t="shared" ref="T27:W27" si="46">S27</f>
        <v>-2796.232</v>
      </c>
      <c r="U27" s="150">
        <f t="shared" si="46"/>
        <v>-2796.232</v>
      </c>
      <c r="V27" s="150">
        <f t="shared" si="46"/>
        <v>-2796.232</v>
      </c>
      <c r="W27" s="150">
        <f t="shared" si="46"/>
        <v>-2796.232</v>
      </c>
      <c r="X27" s="156">
        <f>N27/7</f>
        <v>-2173.4057142857141</v>
      </c>
      <c r="Y27" s="156">
        <f t="shared" si="40"/>
        <v>-2173.4057142857141</v>
      </c>
      <c r="Z27" s="156">
        <f t="shared" si="41"/>
        <v>-2173.4057142857141</v>
      </c>
      <c r="AA27" s="156">
        <f t="shared" si="42"/>
        <v>-2173.4057142857141</v>
      </c>
      <c r="AB27" s="156">
        <f t="shared" si="43"/>
        <v>-2173.4057142857141</v>
      </c>
      <c r="AC27" s="156">
        <f t="shared" si="44"/>
        <v>-2173.4057142857141</v>
      </c>
      <c r="AD27" s="156">
        <f t="shared" si="45"/>
        <v>-2173.4057142857141</v>
      </c>
      <c r="AE27" s="254"/>
      <c r="AF27" s="195"/>
      <c r="AG27" s="147"/>
    </row>
    <row r="28" spans="1:87" ht="12.75" customHeight="1" thickBot="1" x14ac:dyDescent="0.35">
      <c r="B28" s="257" t="s">
        <v>1102</v>
      </c>
      <c r="C28" s="207">
        <f>SUM(C26:C27)</f>
        <v>-9695.43</v>
      </c>
      <c r="D28" s="207">
        <f>C28-E28</f>
        <v>-10358.00142857143</v>
      </c>
      <c r="E28" s="207">
        <f>SUM(E26:E27)</f>
        <v>662.5714285714289</v>
      </c>
      <c r="F28" s="207">
        <f>SUM(F26:F27)</f>
        <v>-7590.2900000000009</v>
      </c>
      <c r="G28" s="207">
        <f>+F28-H28</f>
        <v>-25462.567142857144</v>
      </c>
      <c r="H28" s="207">
        <f>SUM(H26:H26)</f>
        <v>17872.277142857143</v>
      </c>
      <c r="I28" s="240" t="e">
        <f>SUM(#REF!)</f>
        <v>#REF!</v>
      </c>
      <c r="J28" s="411"/>
      <c r="K28" s="207">
        <v>0</v>
      </c>
      <c r="L28" s="207">
        <f>O28-K28</f>
        <v>5693.1399999999994</v>
      </c>
      <c r="M28" s="240">
        <f>SUM(M26:M27)</f>
        <v>1055.1399999999994</v>
      </c>
      <c r="N28" s="240">
        <f>SUM(N26:N27)</f>
        <v>4638</v>
      </c>
      <c r="O28" s="240">
        <f>SUM(O26:O27)</f>
        <v>5693.1399999999994</v>
      </c>
      <c r="Q28" s="249" t="s">
        <v>1030</v>
      </c>
      <c r="R28" s="240">
        <f>SUM(R26:R27)</f>
        <v>5693.1399999999994</v>
      </c>
      <c r="S28" s="178">
        <f>SUM(S26:S27)</f>
        <v>211.02799999999979</v>
      </c>
      <c r="T28" s="178">
        <f t="shared" ref="T28:AD28" si="47">SUM(T26:T27)</f>
        <v>211.02799999999979</v>
      </c>
      <c r="U28" s="178">
        <f t="shared" si="47"/>
        <v>211.02799999999979</v>
      </c>
      <c r="V28" s="178">
        <f t="shared" si="47"/>
        <v>211.02799999999979</v>
      </c>
      <c r="W28" s="178">
        <f t="shared" si="47"/>
        <v>211.02799999999979</v>
      </c>
      <c r="X28" s="178">
        <f t="shared" si="47"/>
        <v>662.5714285714289</v>
      </c>
      <c r="Y28" s="178">
        <f t="shared" si="47"/>
        <v>662.5714285714289</v>
      </c>
      <c r="Z28" s="178">
        <f t="shared" si="47"/>
        <v>662.5714285714289</v>
      </c>
      <c r="AA28" s="178">
        <f t="shared" si="47"/>
        <v>662.5714285714289</v>
      </c>
      <c r="AB28" s="178">
        <f t="shared" si="47"/>
        <v>662.5714285714289</v>
      </c>
      <c r="AC28" s="178">
        <f t="shared" si="47"/>
        <v>662.5714285714289</v>
      </c>
      <c r="AD28" s="178">
        <f t="shared" si="47"/>
        <v>662.5714285714289</v>
      </c>
      <c r="AE28" s="178" t="e">
        <f>SUM(#REF!)</f>
        <v>#REF!</v>
      </c>
      <c r="AF28" s="179" t="e">
        <f>AE28=#REF!</f>
        <v>#REF!</v>
      </c>
      <c r="AG28" s="147"/>
    </row>
    <row r="29" spans="1:87" s="145" customFormat="1" ht="10.5" customHeight="1" thickBot="1" x14ac:dyDescent="0.5">
      <c r="A29" s="149"/>
      <c r="B29" s="284"/>
      <c r="C29" s="435"/>
      <c r="D29" s="435"/>
      <c r="E29" s="435"/>
      <c r="F29" s="435"/>
      <c r="G29" s="435"/>
      <c r="H29" s="435"/>
      <c r="I29" s="282"/>
      <c r="J29" s="393"/>
      <c r="K29" s="435"/>
      <c r="L29" s="435"/>
      <c r="M29" s="282"/>
      <c r="N29" s="282"/>
      <c r="O29" s="437"/>
      <c r="P29" s="463"/>
      <c r="Q29" s="273"/>
      <c r="R29" s="435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200"/>
      <c r="AG29" s="300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301"/>
      <c r="BM29" s="301"/>
      <c r="BN29" s="301"/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1"/>
    </row>
    <row r="30" spans="1:87" s="145" customFormat="1" ht="21.75" customHeight="1" thickBot="1" x14ac:dyDescent="0.5">
      <c r="A30" s="149"/>
      <c r="B30" s="274" t="s">
        <v>1035</v>
      </c>
      <c r="C30" s="275"/>
      <c r="D30" s="275"/>
      <c r="E30" s="275"/>
      <c r="F30" s="275"/>
      <c r="G30" s="275"/>
      <c r="H30" s="276"/>
      <c r="I30" s="370"/>
      <c r="J30" s="406"/>
      <c r="K30" s="275"/>
      <c r="L30" s="275"/>
      <c r="M30" s="370"/>
      <c r="N30" s="370"/>
      <c r="O30" s="444"/>
      <c r="P30" s="463"/>
      <c r="Q30" s="427" t="s">
        <v>1035</v>
      </c>
      <c r="R30" s="276"/>
      <c r="S30" s="189"/>
      <c r="T30" s="189"/>
      <c r="U30" s="189"/>
      <c r="V30" s="189"/>
      <c r="W30" s="189"/>
      <c r="X30" s="189"/>
      <c r="Y30" s="189"/>
      <c r="Z30" s="190"/>
      <c r="AA30" s="189"/>
      <c r="AB30" s="189"/>
      <c r="AC30" s="189"/>
      <c r="AD30" s="189"/>
      <c r="AE30" s="189"/>
      <c r="AF30" s="191"/>
      <c r="AG30" s="149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</row>
    <row r="31" spans="1:87" ht="12.75" customHeight="1" x14ac:dyDescent="0.3">
      <c r="B31" s="172" t="s">
        <v>1007</v>
      </c>
      <c r="C31" s="256"/>
      <c r="D31" s="219"/>
      <c r="E31" s="385"/>
      <c r="F31" s="218"/>
      <c r="G31" s="219"/>
      <c r="H31" s="220"/>
      <c r="I31" s="412"/>
      <c r="J31" s="406"/>
      <c r="K31" s="407"/>
      <c r="L31" s="385"/>
      <c r="M31" s="412"/>
      <c r="N31" s="412"/>
      <c r="O31" s="446"/>
      <c r="Q31" s="175" t="s">
        <v>1007</v>
      </c>
      <c r="R31" s="220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2"/>
      <c r="AF31" s="188"/>
      <c r="AG31" s="147"/>
    </row>
    <row r="32" spans="1:87" ht="12.75" customHeight="1" x14ac:dyDescent="0.3">
      <c r="B32" s="161" t="s">
        <v>782</v>
      </c>
      <c r="C32" s="212">
        <f>-'TB (2) -Mar'!C42</f>
        <v>0</v>
      </c>
      <c r="D32" s="213">
        <v>0</v>
      </c>
      <c r="E32" s="456">
        <f t="shared" ref="E32:E36" si="48">X32</f>
        <v>0</v>
      </c>
      <c r="F32" s="212">
        <f>-TB!C42</f>
        <v>1164.8599999999999</v>
      </c>
      <c r="G32" s="213">
        <f>+F32-H32</f>
        <v>0</v>
      </c>
      <c r="H32" s="214">
        <f>SUM(S32:X32)</f>
        <v>1164.8599999999999</v>
      </c>
      <c r="I32" s="413">
        <v>5132.58</v>
      </c>
      <c r="J32" s="406"/>
      <c r="K32" s="409">
        <v>3546</v>
      </c>
      <c r="L32" s="384">
        <f t="shared" ref="L32:L36" si="49">O32-K32</f>
        <v>-2381.1400000000003</v>
      </c>
      <c r="M32" s="413">
        <v>1164.8599999999999</v>
      </c>
      <c r="N32" s="413">
        <v>0</v>
      </c>
      <c r="O32" s="447">
        <f>M32+N32</f>
        <v>1164.8599999999999</v>
      </c>
      <c r="Q32" s="173" t="s">
        <v>782</v>
      </c>
      <c r="R32" s="214">
        <f>O32</f>
        <v>1164.8599999999999</v>
      </c>
      <c r="S32" s="150">
        <f>M32/5</f>
        <v>232.97199999999998</v>
      </c>
      <c r="T32" s="150">
        <f>S32</f>
        <v>232.97199999999998</v>
      </c>
      <c r="U32" s="150">
        <f>T32</f>
        <v>232.97199999999998</v>
      </c>
      <c r="V32" s="150">
        <f t="shared" ref="V32:W33" si="50">U32</f>
        <v>232.97199999999998</v>
      </c>
      <c r="W32" s="150">
        <f t="shared" si="50"/>
        <v>232.97199999999998</v>
      </c>
      <c r="X32" s="156">
        <f>N32/7</f>
        <v>0</v>
      </c>
      <c r="Y32" s="156">
        <f t="shared" ref="Y32:Y36" si="51">X32</f>
        <v>0</v>
      </c>
      <c r="Z32" s="156">
        <f t="shared" ref="Z32:Z36" si="52">Y32</f>
        <v>0</v>
      </c>
      <c r="AA32" s="156">
        <f t="shared" ref="AA32:AA36" si="53">Z32</f>
        <v>0</v>
      </c>
      <c r="AB32" s="156">
        <f t="shared" ref="AB32:AB36" si="54">AA32</f>
        <v>0</v>
      </c>
      <c r="AC32" s="156">
        <f t="shared" ref="AC32:AC36" si="55">AB32</f>
        <v>0</v>
      </c>
      <c r="AD32" s="156">
        <f t="shared" ref="AD32:AD36" si="56">AC32</f>
        <v>0</v>
      </c>
      <c r="AE32" s="150">
        <f t="shared" ref="AE32:AE44" si="57">SUM(S32:AD32)</f>
        <v>1164.8599999999999</v>
      </c>
      <c r="AF32" s="167" t="e">
        <f>AE32=#REF!</f>
        <v>#REF!</v>
      </c>
      <c r="AG32" s="147"/>
    </row>
    <row r="33" spans="1:87" ht="12.75" customHeight="1" x14ac:dyDescent="0.3">
      <c r="B33" s="161" t="s">
        <v>929</v>
      </c>
      <c r="C33" s="212">
        <f>+C34+C35</f>
        <v>10382.959999999999</v>
      </c>
      <c r="D33" s="213">
        <v>0</v>
      </c>
      <c r="E33" s="456">
        <f t="shared" si="48"/>
        <v>16401.428571428572</v>
      </c>
      <c r="F33" s="212">
        <f>+F34+F35</f>
        <v>17487.18</v>
      </c>
      <c r="G33" s="213">
        <v>0</v>
      </c>
      <c r="H33" s="214">
        <f t="shared" ref="H33:H36" si="58">SUM(S33:X33)</f>
        <v>23505.648571428574</v>
      </c>
      <c r="I33" s="413">
        <v>113743.16</v>
      </c>
      <c r="J33" s="406"/>
      <c r="K33" s="409">
        <v>113964.69</v>
      </c>
      <c r="L33" s="384">
        <f t="shared" si="49"/>
        <v>7949.5299999999988</v>
      </c>
      <c r="M33" s="413">
        <v>7104.22</v>
      </c>
      <c r="N33" s="413">
        <v>114810</v>
      </c>
      <c r="O33" s="447">
        <f t="shared" ref="O33:O36" si="59">M33+N33</f>
        <v>121914.22</v>
      </c>
      <c r="Q33" s="173" t="s">
        <v>929</v>
      </c>
      <c r="R33" s="214">
        <f>O33</f>
        <v>121914.22</v>
      </c>
      <c r="S33" s="150">
        <f>M33/5</f>
        <v>1420.8440000000001</v>
      </c>
      <c r="T33" s="150">
        <f>S33</f>
        <v>1420.8440000000001</v>
      </c>
      <c r="U33" s="150">
        <f>T33</f>
        <v>1420.8440000000001</v>
      </c>
      <c r="V33" s="150">
        <f t="shared" si="50"/>
        <v>1420.8440000000001</v>
      </c>
      <c r="W33" s="150">
        <f t="shared" si="50"/>
        <v>1420.8440000000001</v>
      </c>
      <c r="X33" s="156">
        <f>N33/7</f>
        <v>16401.428571428572</v>
      </c>
      <c r="Y33" s="156">
        <f t="shared" si="51"/>
        <v>16401.428571428572</v>
      </c>
      <c r="Z33" s="156">
        <f t="shared" si="52"/>
        <v>16401.428571428572</v>
      </c>
      <c r="AA33" s="156">
        <f t="shared" si="53"/>
        <v>16401.428571428572</v>
      </c>
      <c r="AB33" s="156">
        <f t="shared" si="54"/>
        <v>16401.428571428572</v>
      </c>
      <c r="AC33" s="156">
        <f t="shared" si="55"/>
        <v>16401.428571428572</v>
      </c>
      <c r="AD33" s="156">
        <f t="shared" si="56"/>
        <v>16401.428571428572</v>
      </c>
      <c r="AE33" s="241">
        <f t="shared" si="57"/>
        <v>121914.22000000003</v>
      </c>
      <c r="AF33" s="167" t="e">
        <f>AE33=#REF!</f>
        <v>#REF!</v>
      </c>
      <c r="AG33" s="147"/>
    </row>
    <row r="34" spans="1:87" ht="12.75" customHeight="1" x14ac:dyDescent="0.3">
      <c r="B34" s="162" t="s">
        <v>947</v>
      </c>
      <c r="C34" s="212">
        <f>-'TB (2) -Mar'!D39</f>
        <v>5835.08</v>
      </c>
      <c r="D34" s="213">
        <v>0</v>
      </c>
      <c r="E34" s="456">
        <f t="shared" si="48"/>
        <v>15247.142857142857</v>
      </c>
      <c r="F34" s="212">
        <f>-TB!D39</f>
        <v>11486.14</v>
      </c>
      <c r="G34" s="213">
        <v>0</v>
      </c>
      <c r="H34" s="214">
        <f t="shared" si="58"/>
        <v>20898.202857142856</v>
      </c>
      <c r="I34" s="413">
        <v>109144.83</v>
      </c>
      <c r="J34" s="406"/>
      <c r="K34" s="409">
        <v>106907.29</v>
      </c>
      <c r="L34" s="384">
        <f t="shared" si="49"/>
        <v>5473.7700000000041</v>
      </c>
      <c r="M34" s="413">
        <v>5651.06</v>
      </c>
      <c r="N34" s="413">
        <v>106730</v>
      </c>
      <c r="O34" s="447">
        <f t="shared" si="59"/>
        <v>112381.06</v>
      </c>
      <c r="Q34" s="174" t="s">
        <v>947</v>
      </c>
      <c r="R34" s="214">
        <f>O34</f>
        <v>112381.06</v>
      </c>
      <c r="S34" s="150">
        <f>M34/5</f>
        <v>1130.212</v>
      </c>
      <c r="T34" s="150">
        <f t="shared" ref="T34:W34" si="60">S34</f>
        <v>1130.212</v>
      </c>
      <c r="U34" s="150">
        <f t="shared" si="60"/>
        <v>1130.212</v>
      </c>
      <c r="V34" s="150">
        <f t="shared" si="60"/>
        <v>1130.212</v>
      </c>
      <c r="W34" s="150">
        <f t="shared" si="60"/>
        <v>1130.212</v>
      </c>
      <c r="X34" s="156">
        <f>N34/7</f>
        <v>15247.142857142857</v>
      </c>
      <c r="Y34" s="156">
        <f t="shared" si="51"/>
        <v>15247.142857142857</v>
      </c>
      <c r="Z34" s="156">
        <f t="shared" si="52"/>
        <v>15247.142857142857</v>
      </c>
      <c r="AA34" s="156">
        <f t="shared" si="53"/>
        <v>15247.142857142857</v>
      </c>
      <c r="AB34" s="156">
        <f t="shared" si="54"/>
        <v>15247.142857142857</v>
      </c>
      <c r="AC34" s="156">
        <f t="shared" si="55"/>
        <v>15247.142857142857</v>
      </c>
      <c r="AD34" s="156">
        <f t="shared" si="56"/>
        <v>15247.142857142857</v>
      </c>
      <c r="AE34" s="241">
        <f>SUM(S34:AD34)</f>
        <v>112381.06</v>
      </c>
      <c r="AF34" s="167" t="e">
        <f>AE34=#REF!</f>
        <v>#REF!</v>
      </c>
      <c r="AG34" s="147"/>
    </row>
    <row r="35" spans="1:87" ht="12.75" customHeight="1" x14ac:dyDescent="0.3">
      <c r="B35" s="162" t="s">
        <v>948</v>
      </c>
      <c r="C35" s="212">
        <f>-'TB (2) -Mar'!D41</f>
        <v>4547.88</v>
      </c>
      <c r="D35" s="213">
        <v>0</v>
      </c>
      <c r="E35" s="456">
        <f t="shared" si="48"/>
        <v>1154.2614285714285</v>
      </c>
      <c r="F35" s="212">
        <f>-TB!D41</f>
        <v>6001.04</v>
      </c>
      <c r="G35" s="213">
        <v>0</v>
      </c>
      <c r="H35" s="214">
        <f t="shared" si="58"/>
        <v>2607.4214285714288</v>
      </c>
      <c r="I35" s="413">
        <v>4598.33</v>
      </c>
      <c r="J35" s="406"/>
      <c r="K35" s="409">
        <v>7057.4</v>
      </c>
      <c r="L35" s="384">
        <f t="shared" si="49"/>
        <v>2475.59</v>
      </c>
      <c r="M35" s="413">
        <v>1453.16</v>
      </c>
      <c r="N35" s="413">
        <v>8079.83</v>
      </c>
      <c r="O35" s="447">
        <f t="shared" si="59"/>
        <v>9532.99</v>
      </c>
      <c r="Q35" s="174" t="s">
        <v>948</v>
      </c>
      <c r="R35" s="214">
        <f>O35</f>
        <v>9532.99</v>
      </c>
      <c r="S35" s="150">
        <f>M35/5</f>
        <v>290.63200000000001</v>
      </c>
      <c r="T35" s="150">
        <f t="shared" ref="T35:W35" si="61">S35</f>
        <v>290.63200000000001</v>
      </c>
      <c r="U35" s="150">
        <f t="shared" si="61"/>
        <v>290.63200000000001</v>
      </c>
      <c r="V35" s="150">
        <f t="shared" si="61"/>
        <v>290.63200000000001</v>
      </c>
      <c r="W35" s="150">
        <f t="shared" si="61"/>
        <v>290.63200000000001</v>
      </c>
      <c r="X35" s="156">
        <f>N35/7</f>
        <v>1154.2614285714285</v>
      </c>
      <c r="Y35" s="156">
        <f t="shared" si="51"/>
        <v>1154.2614285714285</v>
      </c>
      <c r="Z35" s="156">
        <f t="shared" si="52"/>
        <v>1154.2614285714285</v>
      </c>
      <c r="AA35" s="156">
        <f t="shared" si="53"/>
        <v>1154.2614285714285</v>
      </c>
      <c r="AB35" s="156">
        <f t="shared" si="54"/>
        <v>1154.2614285714285</v>
      </c>
      <c r="AC35" s="156">
        <f t="shared" si="55"/>
        <v>1154.2614285714285</v>
      </c>
      <c r="AD35" s="156">
        <f t="shared" si="56"/>
        <v>1154.2614285714285</v>
      </c>
      <c r="AE35" s="150" t="e">
        <f>#REF!</f>
        <v>#REF!</v>
      </c>
      <c r="AF35" s="167" t="e">
        <f>AE35=#REF!</f>
        <v>#REF!</v>
      </c>
      <c r="AG35" s="147"/>
    </row>
    <row r="36" spans="1:87" ht="12.75" customHeight="1" x14ac:dyDescent="0.3">
      <c r="B36" s="163" t="s">
        <v>3</v>
      </c>
      <c r="C36" s="212">
        <f>-'TB (2) -Mar'!D46-'TB (2) -Mar'!D51</f>
        <v>710</v>
      </c>
      <c r="D36" s="213">
        <f t="shared" ref="D36" si="62">C36-E36</f>
        <v>231</v>
      </c>
      <c r="E36" s="456">
        <f t="shared" si="48"/>
        <v>479</v>
      </c>
      <c r="F36" s="212">
        <f>-TB!D46-TB!D51</f>
        <v>4246</v>
      </c>
      <c r="G36" s="213">
        <f t="shared" ref="G36" si="63">+F36-H36</f>
        <v>231</v>
      </c>
      <c r="H36" s="214">
        <f t="shared" si="58"/>
        <v>4015</v>
      </c>
      <c r="I36" s="413">
        <v>6889</v>
      </c>
      <c r="J36" s="406"/>
      <c r="K36" s="409">
        <v>4960.59</v>
      </c>
      <c r="L36" s="384">
        <f t="shared" si="49"/>
        <v>1928.4099999999999</v>
      </c>
      <c r="M36" s="413">
        <v>3536</v>
      </c>
      <c r="N36" s="413">
        <v>3353</v>
      </c>
      <c r="O36" s="447">
        <f t="shared" si="59"/>
        <v>6889</v>
      </c>
      <c r="Q36" s="175" t="s">
        <v>3</v>
      </c>
      <c r="R36" s="214">
        <f>O36</f>
        <v>6889</v>
      </c>
      <c r="S36" s="150">
        <f>M36/5</f>
        <v>707.2</v>
      </c>
      <c r="T36" s="150">
        <f t="shared" ref="T36:W36" si="64">S36</f>
        <v>707.2</v>
      </c>
      <c r="U36" s="150">
        <f t="shared" si="64"/>
        <v>707.2</v>
      </c>
      <c r="V36" s="150">
        <f t="shared" si="64"/>
        <v>707.2</v>
      </c>
      <c r="W36" s="150">
        <f t="shared" si="64"/>
        <v>707.2</v>
      </c>
      <c r="X36" s="156">
        <f>N36/7</f>
        <v>479</v>
      </c>
      <c r="Y36" s="156">
        <f t="shared" si="51"/>
        <v>479</v>
      </c>
      <c r="Z36" s="156">
        <f t="shared" si="52"/>
        <v>479</v>
      </c>
      <c r="AA36" s="156">
        <f t="shared" si="53"/>
        <v>479</v>
      </c>
      <c r="AB36" s="156">
        <f t="shared" si="54"/>
        <v>479</v>
      </c>
      <c r="AC36" s="156">
        <f t="shared" si="55"/>
        <v>479</v>
      </c>
      <c r="AD36" s="156">
        <f t="shared" si="56"/>
        <v>479</v>
      </c>
      <c r="AE36" s="150">
        <f t="shared" si="57"/>
        <v>6889</v>
      </c>
      <c r="AF36" s="167" t="e">
        <f>AE36=#REF!</f>
        <v>#REF!</v>
      </c>
      <c r="AG36" s="147"/>
    </row>
    <row r="37" spans="1:87" ht="12.75" customHeight="1" x14ac:dyDescent="0.3">
      <c r="B37" s="160" t="s">
        <v>1010</v>
      </c>
      <c r="C37" s="209">
        <f>SUM(C32:C36)-C33</f>
        <v>11092.96</v>
      </c>
      <c r="D37" s="209">
        <f>C37-E37</f>
        <v>-5787.4442857142858</v>
      </c>
      <c r="E37" s="457">
        <f>SUM(E32:E36)-E33</f>
        <v>16880.404285714285</v>
      </c>
      <c r="F37" s="209">
        <f>SUM(F32:F36)-F33</f>
        <v>22898.04</v>
      </c>
      <c r="G37" s="210">
        <f>+F37-H37</f>
        <v>-5787.4442857142858</v>
      </c>
      <c r="H37" s="211">
        <f t="shared" ref="H37" si="65">SUM(H32:H36)-H33</f>
        <v>28685.484285714287</v>
      </c>
      <c r="I37" s="414">
        <f>SUM(I32:I36)-I33</f>
        <v>125764.73999999999</v>
      </c>
      <c r="J37" s="406"/>
      <c r="K37" s="403">
        <f>SUM(K32:K36)-K33</f>
        <v>122471.27999999997</v>
      </c>
      <c r="L37" s="403">
        <f>SUM(L32:L36)-L33</f>
        <v>7496.6300000000047</v>
      </c>
      <c r="M37" s="414">
        <f>SUM(M32:M36)-M33</f>
        <v>11805.079999999998</v>
      </c>
      <c r="N37" s="414">
        <f>SUM(N32:N36)-N33</f>
        <v>118162.82999999999</v>
      </c>
      <c r="O37" s="447">
        <f>SUM(O32:O36)-O33</f>
        <v>129967.91</v>
      </c>
      <c r="Q37" s="174" t="s">
        <v>1010</v>
      </c>
      <c r="R37" s="209">
        <f>SUM(R32:R36)-R33</f>
        <v>129967.91</v>
      </c>
      <c r="S37" s="152">
        <f>SUM(S32:S36)-S33</f>
        <v>2361.0160000000005</v>
      </c>
      <c r="T37" s="152">
        <f t="shared" ref="T37:AD37" si="66">SUM(T32:T36)-T33</f>
        <v>2361.0160000000005</v>
      </c>
      <c r="U37" s="152">
        <f t="shared" si="66"/>
        <v>2361.0160000000005</v>
      </c>
      <c r="V37" s="152">
        <f t="shared" si="66"/>
        <v>2361.0160000000005</v>
      </c>
      <c r="W37" s="152">
        <f t="shared" si="66"/>
        <v>2361.0160000000005</v>
      </c>
      <c r="X37" s="152">
        <f t="shared" si="66"/>
        <v>16880.404285714285</v>
      </c>
      <c r="Y37" s="152">
        <f t="shared" si="66"/>
        <v>16880.404285714285</v>
      </c>
      <c r="Z37" s="152">
        <f t="shared" si="66"/>
        <v>16880.404285714285</v>
      </c>
      <c r="AA37" s="152">
        <f t="shared" si="66"/>
        <v>16880.404285714285</v>
      </c>
      <c r="AB37" s="152">
        <f t="shared" si="66"/>
        <v>16880.404285714285</v>
      </c>
      <c r="AC37" s="152">
        <f t="shared" si="66"/>
        <v>16880.404285714285</v>
      </c>
      <c r="AD37" s="152">
        <f t="shared" si="66"/>
        <v>16880.404285714285</v>
      </c>
      <c r="AE37" s="152" t="e">
        <f>SUM(AE32:AE36)-AE33</f>
        <v>#REF!</v>
      </c>
      <c r="AF37" s="166" t="e">
        <f>AE37=#REF!</f>
        <v>#REF!</v>
      </c>
      <c r="AG37" s="147"/>
    </row>
    <row r="38" spans="1:87" ht="12.75" customHeight="1" x14ac:dyDescent="0.3">
      <c r="B38" s="163"/>
      <c r="C38" s="212"/>
      <c r="D38" s="213"/>
      <c r="E38" s="456"/>
      <c r="F38" s="212"/>
      <c r="G38" s="213"/>
      <c r="H38" s="214"/>
      <c r="I38" s="413"/>
      <c r="J38" s="406"/>
      <c r="K38" s="409"/>
      <c r="L38" s="384"/>
      <c r="M38" s="384"/>
      <c r="N38" s="384"/>
      <c r="O38" s="447"/>
      <c r="Q38" s="175"/>
      <c r="R38" s="214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67"/>
      <c r="AG38" s="147"/>
    </row>
    <row r="39" spans="1:87" ht="12.75" customHeight="1" x14ac:dyDescent="0.3">
      <c r="B39" s="163" t="s">
        <v>1096</v>
      </c>
      <c r="C39" s="212">
        <f>-'TB (2) -Mar'!C54</f>
        <v>5000</v>
      </c>
      <c r="D39" s="213">
        <f t="shared" ref="D39:D40" si="67">C39-E39</f>
        <v>0</v>
      </c>
      <c r="E39" s="456">
        <f t="shared" ref="E39:E40" si="68">X39</f>
        <v>5000</v>
      </c>
      <c r="F39" s="212">
        <f>-TB!C54</f>
        <v>5000</v>
      </c>
      <c r="G39" s="213">
        <f t="shared" ref="G39:G40" si="69">+F39-H39</f>
        <v>0</v>
      </c>
      <c r="H39" s="214">
        <f t="shared" ref="H39:H40" si="70">SUM(S39:X39)</f>
        <v>5000</v>
      </c>
      <c r="I39" s="413"/>
      <c r="J39" s="406"/>
      <c r="K39" s="409"/>
      <c r="L39" s="384">
        <f>O39-K39</f>
        <v>5000</v>
      </c>
      <c r="M39" s="384"/>
      <c r="N39" s="384">
        <v>5000</v>
      </c>
      <c r="O39" s="447">
        <f>M39+N39</f>
        <v>5000</v>
      </c>
      <c r="Q39" s="163" t="s">
        <v>1096</v>
      </c>
      <c r="R39" s="214">
        <f>O39</f>
        <v>5000</v>
      </c>
      <c r="S39" s="150">
        <f>M39/5</f>
        <v>0</v>
      </c>
      <c r="T39" s="150">
        <f t="shared" ref="T39:W39" si="71">S39</f>
        <v>0</v>
      </c>
      <c r="U39" s="150">
        <f t="shared" si="71"/>
        <v>0</v>
      </c>
      <c r="V39" s="150">
        <f t="shared" si="71"/>
        <v>0</v>
      </c>
      <c r="W39" s="150">
        <f t="shared" si="71"/>
        <v>0</v>
      </c>
      <c r="X39" s="156">
        <v>5000</v>
      </c>
      <c r="Y39" s="156">
        <v>0</v>
      </c>
      <c r="Z39" s="156">
        <f t="shared" ref="Z39:Z40" si="72">Y39</f>
        <v>0</v>
      </c>
      <c r="AA39" s="156">
        <f t="shared" ref="AA39:AA40" si="73">Z39</f>
        <v>0</v>
      </c>
      <c r="AB39" s="156">
        <f t="shared" ref="AB39:AB40" si="74">AA39</f>
        <v>0</v>
      </c>
      <c r="AC39" s="156">
        <f t="shared" ref="AC39:AC40" si="75">AB39</f>
        <v>0</v>
      </c>
      <c r="AD39" s="156">
        <f t="shared" ref="AD39:AD40" si="76">AC39</f>
        <v>0</v>
      </c>
      <c r="AE39" s="150"/>
      <c r="AF39" s="167"/>
      <c r="AG39" s="147"/>
    </row>
    <row r="40" spans="1:87" ht="12.75" customHeight="1" x14ac:dyDescent="0.3">
      <c r="B40" s="163" t="s">
        <v>847</v>
      </c>
      <c r="C40" s="212">
        <f>-'TB (2) -Mar'!C56</f>
        <v>2640</v>
      </c>
      <c r="D40" s="213">
        <f t="shared" si="67"/>
        <v>0</v>
      </c>
      <c r="E40" s="456">
        <f t="shared" si="68"/>
        <v>2640</v>
      </c>
      <c r="F40" s="212">
        <f>-TB!C56</f>
        <v>2640</v>
      </c>
      <c r="G40" s="213">
        <f t="shared" si="69"/>
        <v>0</v>
      </c>
      <c r="H40" s="214">
        <f t="shared" si="70"/>
        <v>2640</v>
      </c>
      <c r="I40" s="413"/>
      <c r="J40" s="406"/>
      <c r="K40" s="409"/>
      <c r="L40" s="384">
        <f>O40-K40</f>
        <v>2640</v>
      </c>
      <c r="M40" s="384"/>
      <c r="N40" s="453">
        <v>2640</v>
      </c>
      <c r="O40" s="447">
        <f>M40+N40</f>
        <v>2640</v>
      </c>
      <c r="Q40" s="163" t="s">
        <v>847</v>
      </c>
      <c r="R40" s="214">
        <v>2640</v>
      </c>
      <c r="S40" s="150">
        <f>M40/5</f>
        <v>0</v>
      </c>
      <c r="T40" s="150">
        <f t="shared" ref="T40:W40" si="77">S40</f>
        <v>0</v>
      </c>
      <c r="U40" s="150">
        <f t="shared" si="77"/>
        <v>0</v>
      </c>
      <c r="V40" s="150">
        <f t="shared" si="77"/>
        <v>0</v>
      </c>
      <c r="W40" s="150">
        <f t="shared" si="77"/>
        <v>0</v>
      </c>
      <c r="X40" s="156">
        <v>2640</v>
      </c>
      <c r="Y40" s="156">
        <v>0</v>
      </c>
      <c r="Z40" s="156">
        <f t="shared" si="72"/>
        <v>0</v>
      </c>
      <c r="AA40" s="156">
        <f t="shared" si="73"/>
        <v>0</v>
      </c>
      <c r="AB40" s="156">
        <f t="shared" si="74"/>
        <v>0</v>
      </c>
      <c r="AC40" s="156">
        <f t="shared" si="75"/>
        <v>0</v>
      </c>
      <c r="AD40" s="156">
        <f t="shared" si="76"/>
        <v>0</v>
      </c>
      <c r="AE40" s="150"/>
      <c r="AF40" s="167"/>
      <c r="AG40" s="147"/>
    </row>
    <row r="41" spans="1:87" ht="12.75" customHeight="1" x14ac:dyDescent="0.3">
      <c r="B41" s="160" t="s">
        <v>1099</v>
      </c>
      <c r="C41" s="215">
        <f>SUM(C39:C40)</f>
        <v>7640</v>
      </c>
      <c r="D41" s="215">
        <f t="shared" ref="D41" si="78">SUM(D39:D40)</f>
        <v>0</v>
      </c>
      <c r="E41" s="458">
        <f>SUM(E39:E40)</f>
        <v>7640</v>
      </c>
      <c r="F41" s="215">
        <f t="shared" ref="F41" si="79">SUM(F39:F40)</f>
        <v>7640</v>
      </c>
      <c r="G41" s="215">
        <f t="shared" ref="G41" si="80">SUM(G39:G40)</f>
        <v>0</v>
      </c>
      <c r="H41" s="215">
        <f t="shared" ref="H41" si="81">SUM(H39:H40)</f>
        <v>7640</v>
      </c>
      <c r="I41" s="215">
        <f t="shared" ref="I41" si="82">SUM(I39:I40)</f>
        <v>0</v>
      </c>
      <c r="J41" s="406"/>
      <c r="K41" s="215">
        <f t="shared" ref="K41:M41" si="83">SUM(K39:K40)</f>
        <v>0</v>
      </c>
      <c r="L41" s="215">
        <f t="shared" si="83"/>
        <v>7640</v>
      </c>
      <c r="M41" s="215">
        <f t="shared" si="83"/>
        <v>0</v>
      </c>
      <c r="N41" s="215">
        <f>SUM(N39:N40)</f>
        <v>7640</v>
      </c>
      <c r="O41" s="447">
        <f>SUM(O39:O40)</f>
        <v>7640</v>
      </c>
      <c r="Q41" s="160" t="s">
        <v>1099</v>
      </c>
      <c r="R41" s="215">
        <f>SUM(R39:R40)</f>
        <v>7640</v>
      </c>
      <c r="S41" s="215">
        <f t="shared" ref="S41:AD41" si="84">SUM(S39:S40)</f>
        <v>0</v>
      </c>
      <c r="T41" s="215">
        <f t="shared" si="84"/>
        <v>0</v>
      </c>
      <c r="U41" s="215">
        <f t="shared" si="84"/>
        <v>0</v>
      </c>
      <c r="V41" s="215">
        <f t="shared" si="84"/>
        <v>0</v>
      </c>
      <c r="W41" s="215">
        <f t="shared" si="84"/>
        <v>0</v>
      </c>
      <c r="X41" s="215">
        <f t="shared" si="84"/>
        <v>7640</v>
      </c>
      <c r="Y41" s="215">
        <f t="shared" si="84"/>
        <v>0</v>
      </c>
      <c r="Z41" s="215">
        <f t="shared" si="84"/>
        <v>0</v>
      </c>
      <c r="AA41" s="215">
        <f t="shared" si="84"/>
        <v>0</v>
      </c>
      <c r="AB41" s="215">
        <f t="shared" si="84"/>
        <v>0</v>
      </c>
      <c r="AC41" s="215">
        <f t="shared" si="84"/>
        <v>0</v>
      </c>
      <c r="AD41" s="215">
        <f t="shared" si="84"/>
        <v>0</v>
      </c>
      <c r="AE41" s="181"/>
      <c r="AF41" s="182" t="e">
        <f>AE41=#REF!</f>
        <v>#REF!</v>
      </c>
      <c r="AG41" s="147"/>
    </row>
    <row r="42" spans="1:87" ht="12.75" customHeight="1" x14ac:dyDescent="0.3">
      <c r="B42" s="164"/>
      <c r="C42" s="212"/>
      <c r="D42" s="213"/>
      <c r="E42" s="456"/>
      <c r="F42" s="212"/>
      <c r="G42" s="213"/>
      <c r="H42" s="214"/>
      <c r="I42" s="413"/>
      <c r="J42" s="406"/>
      <c r="K42" s="409"/>
      <c r="L42" s="387"/>
      <c r="M42" s="387"/>
      <c r="N42" s="387"/>
      <c r="O42" s="447"/>
      <c r="Q42" s="175"/>
      <c r="R42" s="214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67"/>
      <c r="AG42" s="147"/>
    </row>
    <row r="43" spans="1:87" ht="12.75" customHeight="1" x14ac:dyDescent="0.3">
      <c r="B43" s="160" t="s">
        <v>1009</v>
      </c>
      <c r="C43" s="209"/>
      <c r="D43" s="210"/>
      <c r="E43" s="459"/>
      <c r="F43" s="209"/>
      <c r="G43" s="210"/>
      <c r="H43" s="211"/>
      <c r="I43" s="414"/>
      <c r="J43" s="406"/>
      <c r="K43" s="403"/>
      <c r="L43" s="383"/>
      <c r="M43" s="383"/>
      <c r="N43" s="383"/>
      <c r="O43" s="447"/>
      <c r="Q43" s="176" t="s">
        <v>1009</v>
      </c>
      <c r="R43" s="211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66" t="e">
        <f>AE43=#REF!</f>
        <v>#REF!</v>
      </c>
      <c r="AG43" s="147"/>
    </row>
    <row r="44" spans="1:87" ht="12.75" customHeight="1" x14ac:dyDescent="0.3">
      <c r="B44" s="164" t="s">
        <v>985</v>
      </c>
      <c r="C44" s="212">
        <f>-'TB (2) -Mar'!D44-'TB (2) -Mar'!D45-'TB (2) -Mar'!C91</f>
        <v>387.56000000000006</v>
      </c>
      <c r="D44" s="213">
        <f t="shared" ref="D44" si="85">C44-E44</f>
        <v>-837.43999999999994</v>
      </c>
      <c r="E44" s="456">
        <f>X44</f>
        <v>1225</v>
      </c>
      <c r="F44" s="212">
        <f>-TB!D44-TB!D45-TB!C91</f>
        <v>2471.7399999999998</v>
      </c>
      <c r="G44" s="213">
        <f>+F44-H44</f>
        <v>21.739999999999782</v>
      </c>
      <c r="H44" s="214">
        <f t="shared" ref="H44" si="86">SUM(S44:X44)</f>
        <v>2450</v>
      </c>
      <c r="I44" s="413">
        <v>8200</v>
      </c>
      <c r="J44" s="406"/>
      <c r="K44" s="409">
        <v>10575.98</v>
      </c>
      <c r="L44" s="384">
        <f>O44-K44</f>
        <v>-5675.98</v>
      </c>
      <c r="M44" s="384">
        <v>2084.1799999999998</v>
      </c>
      <c r="N44" s="453">
        <f>4900-M44</f>
        <v>2815.82</v>
      </c>
      <c r="O44" s="447">
        <v>4900</v>
      </c>
      <c r="Q44" s="175" t="s">
        <v>985</v>
      </c>
      <c r="R44" s="214">
        <v>4900</v>
      </c>
      <c r="S44" s="150"/>
      <c r="T44" s="150"/>
      <c r="U44" s="150">
        <f>R44/4</f>
        <v>1225</v>
      </c>
      <c r="W44" s="150"/>
      <c r="X44" s="79">
        <f>U44</f>
        <v>1225</v>
      </c>
      <c r="Z44" s="150"/>
      <c r="AA44" s="150">
        <f>X44</f>
        <v>1225</v>
      </c>
      <c r="AC44" s="150"/>
      <c r="AD44" s="150">
        <f>U44</f>
        <v>1225</v>
      </c>
      <c r="AE44" s="150">
        <f t="shared" si="57"/>
        <v>4900</v>
      </c>
      <c r="AF44" s="167" t="e">
        <f>AE44=#REF!</f>
        <v>#REF!</v>
      </c>
      <c r="AG44" s="147"/>
    </row>
    <row r="45" spans="1:87" ht="12.75" customHeight="1" thickBot="1" x14ac:dyDescent="0.35">
      <c r="B45" s="160" t="s">
        <v>1012</v>
      </c>
      <c r="C45" s="215">
        <f>SUM(C44)</f>
        <v>387.56000000000006</v>
      </c>
      <c r="D45" s="215">
        <f>C45-E45</f>
        <v>-837.43999999999994</v>
      </c>
      <c r="E45" s="458">
        <f>SUM(E44)</f>
        <v>1225</v>
      </c>
      <c r="F45" s="215">
        <f>SUM(F44)</f>
        <v>2471.7399999999998</v>
      </c>
      <c r="G45" s="216">
        <f>+F45-H45</f>
        <v>21.739999999999782</v>
      </c>
      <c r="H45" s="217">
        <f t="shared" ref="H45" si="87">SUM(H44)</f>
        <v>2450</v>
      </c>
      <c r="I45" s="415">
        <f>SUM(I44)</f>
        <v>8200</v>
      </c>
      <c r="J45" s="406"/>
      <c r="K45" s="215">
        <f>SUM(K44)</f>
        <v>10575.98</v>
      </c>
      <c r="L45" s="215">
        <f>SUM(L44)</f>
        <v>-5675.98</v>
      </c>
      <c r="M45" s="215">
        <f>SUM(M44)</f>
        <v>2084.1799999999998</v>
      </c>
      <c r="N45" s="215">
        <f>SUM(N44)</f>
        <v>2815.82</v>
      </c>
      <c r="O45" s="447">
        <f>SUM(O44)</f>
        <v>4900</v>
      </c>
      <c r="Q45" s="176" t="s">
        <v>1012</v>
      </c>
      <c r="R45" s="215">
        <f>SUM(R44)</f>
        <v>4900</v>
      </c>
      <c r="S45" s="181">
        <f t="shared" ref="S45:AE45" si="88">SUM(S44)</f>
        <v>0</v>
      </c>
      <c r="T45" s="181">
        <f t="shared" si="88"/>
        <v>0</v>
      </c>
      <c r="U45" s="181">
        <f t="shared" si="88"/>
        <v>1225</v>
      </c>
      <c r="V45" s="181">
        <f t="shared" si="88"/>
        <v>0</v>
      </c>
      <c r="W45" s="181">
        <f t="shared" si="88"/>
        <v>0</v>
      </c>
      <c r="X45" s="181">
        <f t="shared" si="88"/>
        <v>1225</v>
      </c>
      <c r="Y45" s="181">
        <f t="shared" si="88"/>
        <v>0</v>
      </c>
      <c r="Z45" s="181">
        <f t="shared" si="88"/>
        <v>0</v>
      </c>
      <c r="AA45" s="181">
        <f t="shared" si="88"/>
        <v>1225</v>
      </c>
      <c r="AB45" s="181">
        <f t="shared" si="88"/>
        <v>0</v>
      </c>
      <c r="AC45" s="181">
        <f t="shared" si="88"/>
        <v>0</v>
      </c>
      <c r="AD45" s="181">
        <f t="shared" si="88"/>
        <v>1225</v>
      </c>
      <c r="AE45" s="181">
        <f t="shared" si="88"/>
        <v>4900</v>
      </c>
      <c r="AF45" s="182" t="e">
        <f>AE45=#REF!</f>
        <v>#REF!</v>
      </c>
      <c r="AG45" s="147"/>
    </row>
    <row r="46" spans="1:87" s="145" customFormat="1" ht="21.75" customHeight="1" thickBot="1" x14ac:dyDescent="0.5">
      <c r="A46" s="149"/>
      <c r="B46" s="250" t="s">
        <v>142</v>
      </c>
      <c r="C46" s="224">
        <f>C37+C45+C41</f>
        <v>19120.519999999997</v>
      </c>
      <c r="D46" s="224">
        <f>C46-E46</f>
        <v>-6624.8842857142881</v>
      </c>
      <c r="E46" s="224">
        <f>E37+E45+E41</f>
        <v>25745.404285714285</v>
      </c>
      <c r="F46" s="224">
        <f>F37+F45+F41</f>
        <v>33009.78</v>
      </c>
      <c r="G46" s="224">
        <f>+F46-H46</f>
        <v>-5765.7042857142878</v>
      </c>
      <c r="H46" s="224">
        <f>H37+H45+H41</f>
        <v>38775.484285714287</v>
      </c>
      <c r="I46" s="224">
        <f>I37+I45+I41</f>
        <v>133964.74</v>
      </c>
      <c r="J46" s="406"/>
      <c r="K46" s="224">
        <f>K37+K45</f>
        <v>133047.25999999998</v>
      </c>
      <c r="L46" s="224">
        <f>O46-K46</f>
        <v>9460.6500000000233</v>
      </c>
      <c r="M46" s="370">
        <f>M37+M41+M45</f>
        <v>13889.259999999998</v>
      </c>
      <c r="N46" s="370">
        <f>N37+N41+N45</f>
        <v>128618.65</v>
      </c>
      <c r="O46" s="444">
        <f>O37+O41+O45</f>
        <v>142507.91</v>
      </c>
      <c r="P46" s="463"/>
      <c r="Q46" s="250" t="s">
        <v>142</v>
      </c>
      <c r="R46" s="224">
        <f>R37+R45+R41</f>
        <v>142507.91</v>
      </c>
      <c r="S46" s="224">
        <f>S37+S45+S41</f>
        <v>2361.0160000000005</v>
      </c>
      <c r="T46" s="224">
        <f t="shared" ref="T46:AF46" si="89">T37+T45+T41</f>
        <v>2361.0160000000005</v>
      </c>
      <c r="U46" s="224">
        <f t="shared" si="89"/>
        <v>3586.0160000000005</v>
      </c>
      <c r="V46" s="224">
        <f t="shared" si="89"/>
        <v>2361.0160000000005</v>
      </c>
      <c r="W46" s="224">
        <f t="shared" si="89"/>
        <v>2361.0160000000005</v>
      </c>
      <c r="X46" s="224">
        <f>X37+X45+X41</f>
        <v>25745.404285714285</v>
      </c>
      <c r="Y46" s="224">
        <f t="shared" si="89"/>
        <v>16880.404285714285</v>
      </c>
      <c r="Z46" s="224">
        <f t="shared" si="89"/>
        <v>16880.404285714285</v>
      </c>
      <c r="AA46" s="224">
        <f t="shared" si="89"/>
        <v>18105.404285714285</v>
      </c>
      <c r="AB46" s="224">
        <f t="shared" si="89"/>
        <v>16880.404285714285</v>
      </c>
      <c r="AC46" s="224">
        <f t="shared" si="89"/>
        <v>16880.404285714285</v>
      </c>
      <c r="AD46" s="224">
        <f t="shared" si="89"/>
        <v>18105.404285714285</v>
      </c>
      <c r="AE46" s="224" t="e">
        <f t="shared" si="89"/>
        <v>#REF!</v>
      </c>
      <c r="AF46" s="224" t="e">
        <f t="shared" si="89"/>
        <v>#REF!</v>
      </c>
      <c r="AG46" s="149"/>
      <c r="AH46" s="301"/>
      <c r="AI46" s="301"/>
      <c r="AJ46" s="301"/>
      <c r="AK46" s="301"/>
      <c r="AL46" s="301"/>
      <c r="AM46" s="301"/>
      <c r="AN46" s="301"/>
      <c r="AO46" s="301"/>
      <c r="AP46" s="301"/>
      <c r="AQ46" s="301"/>
      <c r="AR46" s="301"/>
      <c r="AS46" s="301"/>
      <c r="AT46" s="301"/>
      <c r="AU46" s="301"/>
      <c r="AV46" s="301"/>
      <c r="AW46" s="301"/>
      <c r="AX46" s="301"/>
      <c r="AY46" s="301"/>
      <c r="AZ46" s="301"/>
      <c r="BA46" s="301"/>
      <c r="BB46" s="301"/>
      <c r="BC46" s="301"/>
      <c r="BD46" s="301"/>
      <c r="BE46" s="301"/>
      <c r="BF46" s="301"/>
      <c r="BG46" s="301"/>
      <c r="BH46" s="301"/>
      <c r="BI46" s="301"/>
      <c r="BJ46" s="301"/>
      <c r="BK46" s="301"/>
      <c r="BL46" s="301"/>
      <c r="BM46" s="301"/>
      <c r="BN46" s="301"/>
      <c r="BO46" s="301"/>
      <c r="BP46" s="301"/>
      <c r="BQ46" s="301"/>
      <c r="BR46" s="301"/>
      <c r="BS46" s="301"/>
      <c r="BT46" s="301"/>
      <c r="BU46" s="301"/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1"/>
      <c r="CG46" s="301"/>
      <c r="CH46" s="301"/>
      <c r="CI46" s="301"/>
    </row>
    <row r="47" spans="1:87" s="145" customFormat="1" ht="10.5" customHeight="1" thickBot="1" x14ac:dyDescent="0.5">
      <c r="A47" s="149"/>
      <c r="B47" s="192"/>
      <c r="C47" s="282"/>
      <c r="D47" s="282"/>
      <c r="E47" s="282"/>
      <c r="F47" s="282"/>
      <c r="G47" s="282"/>
      <c r="H47" s="282"/>
      <c r="I47" s="282"/>
      <c r="J47" s="393"/>
      <c r="K47" s="282"/>
      <c r="L47" s="282"/>
      <c r="M47" s="282"/>
      <c r="N47" s="282"/>
      <c r="O47" s="437"/>
      <c r="P47" s="463"/>
      <c r="Q47" s="273"/>
      <c r="R47" s="282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200"/>
      <c r="AG47" s="300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1"/>
      <c r="BE47" s="301"/>
      <c r="BF47" s="301"/>
      <c r="BG47" s="301"/>
      <c r="BH47" s="301"/>
      <c r="BI47" s="301"/>
      <c r="BJ47" s="301"/>
      <c r="BK47" s="301"/>
      <c r="BL47" s="301"/>
      <c r="BM47" s="301"/>
      <c r="BN47" s="301"/>
      <c r="BO47" s="301"/>
      <c r="BP47" s="301"/>
      <c r="BQ47" s="301"/>
      <c r="BR47" s="301"/>
      <c r="BS47" s="301"/>
      <c r="BT47" s="301"/>
      <c r="BU47" s="301"/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1"/>
      <c r="CG47" s="301"/>
      <c r="CH47" s="301"/>
      <c r="CI47" s="301"/>
    </row>
    <row r="48" spans="1:87" s="145" customFormat="1" ht="21.75" customHeight="1" thickBot="1" x14ac:dyDescent="0.5">
      <c r="A48" s="149"/>
      <c r="B48" s="250" t="s">
        <v>764</v>
      </c>
      <c r="C48" s="224"/>
      <c r="D48" s="224"/>
      <c r="E48" s="224"/>
      <c r="F48" s="224"/>
      <c r="G48" s="224"/>
      <c r="H48" s="225"/>
      <c r="I48" s="225"/>
      <c r="J48" s="406"/>
      <c r="K48" s="224"/>
      <c r="L48" s="224"/>
      <c r="M48" s="225"/>
      <c r="N48" s="225"/>
      <c r="O48" s="448"/>
      <c r="P48" s="463"/>
      <c r="Q48" s="250" t="s">
        <v>764</v>
      </c>
      <c r="R48" s="225"/>
      <c r="S48" s="189"/>
      <c r="T48" s="189"/>
      <c r="U48" s="189"/>
      <c r="V48" s="189"/>
      <c r="W48" s="189"/>
      <c r="X48" s="189"/>
      <c r="Y48" s="189"/>
      <c r="Z48" s="190"/>
      <c r="AA48" s="189"/>
      <c r="AB48" s="189"/>
      <c r="AC48" s="189"/>
      <c r="AD48" s="189"/>
      <c r="AE48" s="189"/>
      <c r="AF48" s="191"/>
      <c r="AG48" s="149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301"/>
      <c r="AY48" s="301"/>
      <c r="AZ48" s="301"/>
      <c r="BA48" s="301"/>
      <c r="BB48" s="301"/>
      <c r="BC48" s="301"/>
      <c r="BD48" s="301"/>
      <c r="BE48" s="301"/>
      <c r="BF48" s="301"/>
      <c r="BG48" s="301"/>
      <c r="BH48" s="301"/>
      <c r="BI48" s="301"/>
      <c r="BJ48" s="301"/>
      <c r="BK48" s="301"/>
      <c r="BL48" s="301"/>
      <c r="BM48" s="301"/>
      <c r="BN48" s="301"/>
      <c r="BO48" s="301"/>
      <c r="BP48" s="301"/>
      <c r="BQ48" s="301"/>
      <c r="BR48" s="301"/>
      <c r="BS48" s="301"/>
      <c r="BT48" s="301"/>
      <c r="BU48" s="301"/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1"/>
      <c r="CG48" s="301"/>
      <c r="CH48" s="301"/>
      <c r="CI48" s="301"/>
    </row>
    <row r="49" spans="2:33" ht="12.75" customHeight="1" x14ac:dyDescent="0.35">
      <c r="B49" s="165" t="s">
        <v>1013</v>
      </c>
      <c r="C49" s="226"/>
      <c r="D49" s="219"/>
      <c r="E49" s="385"/>
      <c r="F49" s="226"/>
      <c r="G49" s="219"/>
      <c r="H49" s="227"/>
      <c r="I49" s="227"/>
      <c r="J49" s="421"/>
      <c r="K49" s="416"/>
      <c r="L49" s="388"/>
      <c r="M49" s="227"/>
      <c r="N49" s="227"/>
      <c r="O49" s="449"/>
      <c r="Q49" s="172" t="s">
        <v>1013</v>
      </c>
      <c r="R49" s="227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5"/>
      <c r="AF49" s="188"/>
      <c r="AG49" s="147"/>
    </row>
    <row r="50" spans="2:33" ht="12.75" customHeight="1" x14ac:dyDescent="0.3">
      <c r="B50" s="164" t="s">
        <v>1014</v>
      </c>
      <c r="C50" s="212"/>
      <c r="D50" s="213"/>
      <c r="E50" s="431"/>
      <c r="F50" s="212"/>
      <c r="G50" s="213"/>
      <c r="H50" s="214"/>
      <c r="I50" s="214"/>
      <c r="J50" s="397"/>
      <c r="K50" s="409"/>
      <c r="L50" s="387"/>
      <c r="M50" s="214"/>
      <c r="N50" s="214"/>
      <c r="O50" s="439"/>
      <c r="Q50" s="177" t="s">
        <v>1014</v>
      </c>
      <c r="R50" s="214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0"/>
      <c r="AF50" s="167"/>
      <c r="AG50" s="147"/>
    </row>
    <row r="51" spans="2:33" ht="12.75" customHeight="1" x14ac:dyDescent="0.3">
      <c r="B51" s="161" t="s">
        <v>932</v>
      </c>
      <c r="C51" s="212">
        <f>-'TB (2) -Mar'!D62</f>
        <v>-4830</v>
      </c>
      <c r="D51" s="213">
        <f>C51-E51</f>
        <v>1824.2857142857147</v>
      </c>
      <c r="E51" s="456">
        <f t="shared" ref="E51:E58" si="90">X51</f>
        <v>-6654.2857142857147</v>
      </c>
      <c r="F51" s="212">
        <f>-TB!D62</f>
        <v>-35790</v>
      </c>
      <c r="G51" s="213">
        <f>+F51-H51</f>
        <v>774.2857142857174</v>
      </c>
      <c r="H51" s="214">
        <f t="shared" ref="H51:H58" si="91">SUM(S51:X51)</f>
        <v>-36564.285714285717</v>
      </c>
      <c r="I51" s="214">
        <v>-94790</v>
      </c>
      <c r="J51" s="397"/>
      <c r="K51" s="409">
        <v>-69660</v>
      </c>
      <c r="L51" s="384">
        <f>O51-K51</f>
        <v>-6830</v>
      </c>
      <c r="M51" s="214">
        <v>-29910</v>
      </c>
      <c r="N51" s="214">
        <v>-46580</v>
      </c>
      <c r="O51" s="439">
        <f>M51+N51</f>
        <v>-76490</v>
      </c>
      <c r="Q51" s="173" t="s">
        <v>932</v>
      </c>
      <c r="R51" s="214">
        <f>O51</f>
        <v>-76490</v>
      </c>
      <c r="S51" s="150">
        <f>M51/5</f>
        <v>-5982</v>
      </c>
      <c r="T51" s="150">
        <f t="shared" ref="T51:W51" si="92">S51</f>
        <v>-5982</v>
      </c>
      <c r="U51" s="150">
        <f t="shared" si="92"/>
        <v>-5982</v>
      </c>
      <c r="V51" s="150">
        <f t="shared" si="92"/>
        <v>-5982</v>
      </c>
      <c r="W51" s="150">
        <f t="shared" si="92"/>
        <v>-5982</v>
      </c>
      <c r="X51" s="156">
        <f>N51/7</f>
        <v>-6654.2857142857147</v>
      </c>
      <c r="Y51" s="156">
        <f t="shared" ref="Y51:Y53" si="93">X51</f>
        <v>-6654.2857142857147</v>
      </c>
      <c r="Z51" s="156">
        <f t="shared" ref="Z51:Z53" si="94">Y51</f>
        <v>-6654.2857142857147</v>
      </c>
      <c r="AA51" s="156">
        <f t="shared" ref="AA51:AA53" si="95">Z51</f>
        <v>-6654.2857142857147</v>
      </c>
      <c r="AB51" s="156">
        <f t="shared" ref="AB51:AB53" si="96">AA51</f>
        <v>-6654.2857142857147</v>
      </c>
      <c r="AC51" s="156">
        <f t="shared" ref="AC51:AC53" si="97">AB51</f>
        <v>-6654.2857142857147</v>
      </c>
      <c r="AD51" s="156">
        <f t="shared" ref="AD51:AD53" si="98">AC51</f>
        <v>-6654.2857142857147</v>
      </c>
      <c r="AE51" s="150">
        <f t="shared" ref="AE51:AE56" si="99">SUM(S51:AD51)</f>
        <v>-76490.000000000015</v>
      </c>
      <c r="AF51" s="167" t="e">
        <f>AE51=#REF!</f>
        <v>#REF!</v>
      </c>
      <c r="AG51" s="147"/>
    </row>
    <row r="52" spans="2:33" ht="12.75" customHeight="1" x14ac:dyDescent="0.3">
      <c r="B52" s="163" t="s">
        <v>933</v>
      </c>
      <c r="C52" s="212">
        <f>-'TB (2) -Mar'!D67</f>
        <v>-534.96</v>
      </c>
      <c r="D52" s="213">
        <f t="shared" ref="D52:D53" si="100">C52-E52</f>
        <v>1014.6114285714286</v>
      </c>
      <c r="E52" s="456">
        <f t="shared" si="90"/>
        <v>-1549.5714285714287</v>
      </c>
      <c r="F52" s="212">
        <f>-TB!D67</f>
        <v>-8756.7000000000007</v>
      </c>
      <c r="G52" s="213">
        <f>+F52-H52</f>
        <v>1014.6114285714284</v>
      </c>
      <c r="H52" s="214">
        <f t="shared" si="91"/>
        <v>-9771.3114285714291</v>
      </c>
      <c r="I52" s="214">
        <v>-19069</v>
      </c>
      <c r="J52" s="397"/>
      <c r="K52" s="409">
        <v>-13702.95</v>
      </c>
      <c r="L52" s="384">
        <f>O52-K52</f>
        <v>-5365.7899999999972</v>
      </c>
      <c r="M52" s="214">
        <v>-8221.74</v>
      </c>
      <c r="N52" s="214">
        <v>-10847</v>
      </c>
      <c r="O52" s="439">
        <f t="shared" ref="O52:O53" si="101">M52+N52</f>
        <v>-19068.739999999998</v>
      </c>
      <c r="Q52" s="175" t="s">
        <v>933</v>
      </c>
      <c r="R52" s="214">
        <f>O52</f>
        <v>-19068.739999999998</v>
      </c>
      <c r="S52" s="150">
        <f>M52/5</f>
        <v>-1644.348</v>
      </c>
      <c r="T52" s="150">
        <f t="shared" ref="T52:W52" si="102">S52</f>
        <v>-1644.348</v>
      </c>
      <c r="U52" s="150">
        <f t="shared" si="102"/>
        <v>-1644.348</v>
      </c>
      <c r="V52" s="150">
        <f t="shared" si="102"/>
        <v>-1644.348</v>
      </c>
      <c r="W52" s="150">
        <f t="shared" si="102"/>
        <v>-1644.348</v>
      </c>
      <c r="X52" s="156">
        <f>N52/7</f>
        <v>-1549.5714285714287</v>
      </c>
      <c r="Y52" s="156">
        <f t="shared" si="93"/>
        <v>-1549.5714285714287</v>
      </c>
      <c r="Z52" s="156">
        <f t="shared" si="94"/>
        <v>-1549.5714285714287</v>
      </c>
      <c r="AA52" s="156">
        <f t="shared" si="95"/>
        <v>-1549.5714285714287</v>
      </c>
      <c r="AB52" s="156">
        <f t="shared" si="96"/>
        <v>-1549.5714285714287</v>
      </c>
      <c r="AC52" s="156">
        <f t="shared" si="97"/>
        <v>-1549.5714285714287</v>
      </c>
      <c r="AD52" s="156">
        <f t="shared" si="98"/>
        <v>-1549.5714285714287</v>
      </c>
      <c r="AE52" s="150">
        <f t="shared" si="99"/>
        <v>-19068.740000000002</v>
      </c>
      <c r="AF52" s="167" t="e">
        <f>AE52=#REF!</f>
        <v>#REF!</v>
      </c>
      <c r="AG52" s="147"/>
    </row>
    <row r="53" spans="2:33" ht="12.75" customHeight="1" x14ac:dyDescent="0.3">
      <c r="B53" s="163" t="s">
        <v>11</v>
      </c>
      <c r="C53" s="212">
        <f>-'TB (2) -Mar'!D68</f>
        <v>0</v>
      </c>
      <c r="D53" s="213">
        <f t="shared" si="100"/>
        <v>458.57142857142856</v>
      </c>
      <c r="E53" s="456">
        <f t="shared" si="90"/>
        <v>-458.57142857142856</v>
      </c>
      <c r="F53" s="212">
        <f>-TB!D68</f>
        <v>-1790.06</v>
      </c>
      <c r="G53" s="213">
        <f>+F53-H53</f>
        <v>458.57142857142844</v>
      </c>
      <c r="H53" s="214">
        <f t="shared" si="91"/>
        <v>-2248.6314285714284</v>
      </c>
      <c r="I53" s="214">
        <v>-5000</v>
      </c>
      <c r="J53" s="397"/>
      <c r="K53" s="409">
        <v>-6004.52</v>
      </c>
      <c r="L53" s="384">
        <f t="shared" ref="L53" si="103">O53-K53</f>
        <v>1004.4600000000009</v>
      </c>
      <c r="M53" s="214">
        <v>-1790.06</v>
      </c>
      <c r="N53" s="214">
        <v>-3210</v>
      </c>
      <c r="O53" s="439">
        <f t="shared" si="101"/>
        <v>-5000.0599999999995</v>
      </c>
      <c r="Q53" s="175" t="s">
        <v>11</v>
      </c>
      <c r="R53" s="214">
        <f>O53</f>
        <v>-5000.0599999999995</v>
      </c>
      <c r="S53" s="150">
        <f>M53/5</f>
        <v>-358.012</v>
      </c>
      <c r="T53" s="150">
        <f t="shared" ref="T53:W53" si="104">S53</f>
        <v>-358.012</v>
      </c>
      <c r="U53" s="150">
        <f t="shared" si="104"/>
        <v>-358.012</v>
      </c>
      <c r="V53" s="150">
        <f t="shared" si="104"/>
        <v>-358.012</v>
      </c>
      <c r="W53" s="150">
        <f t="shared" si="104"/>
        <v>-358.012</v>
      </c>
      <c r="X53" s="156">
        <f>N53/7</f>
        <v>-458.57142857142856</v>
      </c>
      <c r="Y53" s="156">
        <f t="shared" si="93"/>
        <v>-458.57142857142856</v>
      </c>
      <c r="Z53" s="156">
        <f t="shared" si="94"/>
        <v>-458.57142857142856</v>
      </c>
      <c r="AA53" s="156">
        <f t="shared" si="95"/>
        <v>-458.57142857142856</v>
      </c>
      <c r="AB53" s="156">
        <f t="shared" si="96"/>
        <v>-458.57142857142856</v>
      </c>
      <c r="AC53" s="156">
        <f t="shared" si="97"/>
        <v>-458.57142857142856</v>
      </c>
      <c r="AD53" s="156">
        <f t="shared" si="98"/>
        <v>-458.57142857142856</v>
      </c>
      <c r="AE53" s="150">
        <f t="shared" si="99"/>
        <v>-5000.0599999999995</v>
      </c>
      <c r="AF53" s="167" t="e">
        <f>AE53=#REF!</f>
        <v>#REF!</v>
      </c>
      <c r="AG53" s="147"/>
    </row>
    <row r="54" spans="2:33" ht="12" customHeight="1" x14ac:dyDescent="0.3">
      <c r="B54" s="164"/>
      <c r="C54" s="212"/>
      <c r="D54" s="213"/>
      <c r="E54" s="456"/>
      <c r="F54" s="212"/>
      <c r="G54" s="213"/>
      <c r="H54" s="214">
        <f t="shared" si="91"/>
        <v>0</v>
      </c>
      <c r="I54" s="214"/>
      <c r="J54" s="397"/>
      <c r="K54" s="409"/>
      <c r="L54" s="384"/>
      <c r="M54" s="214"/>
      <c r="N54" s="214"/>
      <c r="O54" s="439"/>
      <c r="Q54" s="175"/>
      <c r="R54" s="214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0"/>
      <c r="AF54" s="167"/>
      <c r="AG54" s="147"/>
    </row>
    <row r="55" spans="2:33" ht="12.75" customHeight="1" x14ac:dyDescent="0.3">
      <c r="B55" s="164" t="s">
        <v>1015</v>
      </c>
      <c r="C55" s="212"/>
      <c r="D55" s="213"/>
      <c r="E55" s="456"/>
      <c r="F55" s="212"/>
      <c r="G55" s="213"/>
      <c r="H55" s="214">
        <f t="shared" si="91"/>
        <v>0</v>
      </c>
      <c r="I55" s="214"/>
      <c r="J55" s="397"/>
      <c r="K55" s="409"/>
      <c r="L55" s="384"/>
      <c r="M55" s="214"/>
      <c r="N55" s="214"/>
      <c r="O55" s="439"/>
      <c r="Q55" s="177" t="s">
        <v>1015</v>
      </c>
      <c r="R55" s="214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0"/>
      <c r="AF55" s="167"/>
      <c r="AG55" s="147"/>
    </row>
    <row r="56" spans="2:33" ht="12.75" customHeight="1" x14ac:dyDescent="0.3">
      <c r="B56" s="163" t="s">
        <v>779</v>
      </c>
      <c r="C56" s="212">
        <f>-'TB (2) -Mar'!D69</f>
        <v>-700.8</v>
      </c>
      <c r="D56" s="213">
        <f t="shared" ref="D56:D58" si="105">C56-E56</f>
        <v>1943.3428571428574</v>
      </c>
      <c r="E56" s="456">
        <f t="shared" si="90"/>
        <v>-2644.1428571428573</v>
      </c>
      <c r="F56" s="212">
        <f>-TB!D69</f>
        <v>-8484.15</v>
      </c>
      <c r="G56" s="213">
        <f>+F56-H56</f>
        <v>1943.3428571428576</v>
      </c>
      <c r="H56" s="214">
        <f t="shared" si="91"/>
        <v>-10427.492857142857</v>
      </c>
      <c r="I56" s="214">
        <v>-26292.299999999996</v>
      </c>
      <c r="J56" s="397"/>
      <c r="K56" s="409">
        <v>-40116.29</v>
      </c>
      <c r="L56" s="384">
        <f t="shared" ref="L56:L58" si="106">O56-K56</f>
        <v>13823.940000000002</v>
      </c>
      <c r="M56" s="214">
        <v>-7783.35</v>
      </c>
      <c r="N56" s="214">
        <v>-18509</v>
      </c>
      <c r="O56" s="439">
        <f t="shared" ref="O56:O58" si="107">M56+N56</f>
        <v>-26292.35</v>
      </c>
      <c r="Q56" s="175" t="s">
        <v>779</v>
      </c>
      <c r="R56" s="214">
        <f>O56</f>
        <v>-26292.35</v>
      </c>
      <c r="S56" s="150">
        <f>M56/5</f>
        <v>-1556.67</v>
      </c>
      <c r="T56" s="150">
        <f>S56</f>
        <v>-1556.67</v>
      </c>
      <c r="U56" s="150">
        <f>T56</f>
        <v>-1556.67</v>
      </c>
      <c r="V56" s="150">
        <f t="shared" ref="V56:W56" si="108">U56</f>
        <v>-1556.67</v>
      </c>
      <c r="W56" s="150">
        <f t="shared" si="108"/>
        <v>-1556.67</v>
      </c>
      <c r="X56" s="156">
        <f>N56/7</f>
        <v>-2644.1428571428573</v>
      </c>
      <c r="Y56" s="156">
        <f t="shared" ref="Y56:Y58" si="109">X56</f>
        <v>-2644.1428571428573</v>
      </c>
      <c r="Z56" s="156">
        <f t="shared" ref="Z56:Z58" si="110">Y56</f>
        <v>-2644.1428571428573</v>
      </c>
      <c r="AA56" s="156">
        <f t="shared" ref="AA56:AA58" si="111">Z56</f>
        <v>-2644.1428571428573</v>
      </c>
      <c r="AB56" s="156">
        <f t="shared" ref="AB56:AB58" si="112">AA56</f>
        <v>-2644.1428571428573</v>
      </c>
      <c r="AC56" s="156">
        <f t="shared" ref="AC56:AC58" si="113">AB56</f>
        <v>-2644.1428571428573</v>
      </c>
      <c r="AD56" s="156">
        <f t="shared" ref="AD56:AD58" si="114">AC56</f>
        <v>-2644.1428571428573</v>
      </c>
      <c r="AE56" s="150">
        <f t="shared" si="99"/>
        <v>-26292.350000000006</v>
      </c>
      <c r="AF56" s="167" t="e">
        <f>AE56=#REF!</f>
        <v>#REF!</v>
      </c>
      <c r="AG56" s="147"/>
    </row>
    <row r="57" spans="2:33" ht="12.75" customHeight="1" x14ac:dyDescent="0.3">
      <c r="B57" s="163" t="s">
        <v>913</v>
      </c>
      <c r="C57" s="212">
        <f>-'TB (2) -Mar'!D96</f>
        <v>0</v>
      </c>
      <c r="D57" s="213">
        <f t="shared" si="105"/>
        <v>81.857142857142861</v>
      </c>
      <c r="E57" s="456">
        <f t="shared" si="90"/>
        <v>-81.857142857142861</v>
      </c>
      <c r="F57" s="212">
        <f>-TB!D96</f>
        <v>-227.16</v>
      </c>
      <c r="G57" s="213">
        <f>+F57-H57</f>
        <v>81.857142857142861</v>
      </c>
      <c r="H57" s="214">
        <f t="shared" si="91"/>
        <v>-309.01714285714286</v>
      </c>
      <c r="I57" s="214">
        <v>-800</v>
      </c>
      <c r="J57" s="397"/>
      <c r="K57" s="409">
        <v>-799.56</v>
      </c>
      <c r="L57" s="384">
        <f t="shared" si="106"/>
        <v>-0.60000000000002274</v>
      </c>
      <c r="M57" s="214">
        <v>-227.16</v>
      </c>
      <c r="N57" s="214">
        <v>-573</v>
      </c>
      <c r="O57" s="439">
        <f t="shared" si="107"/>
        <v>-800.16</v>
      </c>
      <c r="Q57" s="175" t="s">
        <v>913</v>
      </c>
      <c r="R57" s="214">
        <f>O57</f>
        <v>-800.16</v>
      </c>
      <c r="S57" s="150">
        <f>M57/5</f>
        <v>-45.432000000000002</v>
      </c>
      <c r="T57" s="150">
        <f t="shared" ref="T57:W57" si="115">S57</f>
        <v>-45.432000000000002</v>
      </c>
      <c r="U57" s="150">
        <f t="shared" si="115"/>
        <v>-45.432000000000002</v>
      </c>
      <c r="V57" s="150">
        <f t="shared" si="115"/>
        <v>-45.432000000000002</v>
      </c>
      <c r="W57" s="150">
        <f t="shared" si="115"/>
        <v>-45.432000000000002</v>
      </c>
      <c r="X57" s="156">
        <f>N57/7</f>
        <v>-81.857142857142861</v>
      </c>
      <c r="Y57" s="156">
        <f t="shared" si="109"/>
        <v>-81.857142857142861</v>
      </c>
      <c r="Z57" s="156">
        <f t="shared" si="110"/>
        <v>-81.857142857142861</v>
      </c>
      <c r="AA57" s="156">
        <f t="shared" si="111"/>
        <v>-81.857142857142861</v>
      </c>
      <c r="AB57" s="156">
        <f t="shared" si="112"/>
        <v>-81.857142857142861</v>
      </c>
      <c r="AC57" s="156">
        <f t="shared" si="113"/>
        <v>-81.857142857142861</v>
      </c>
      <c r="AD57" s="156">
        <f t="shared" si="114"/>
        <v>-81.857142857142861</v>
      </c>
      <c r="AE57" s="150">
        <f>SUM(S57:AD57)</f>
        <v>-800.1600000000002</v>
      </c>
      <c r="AF57" s="167" t="e">
        <f>AE57=#REF!</f>
        <v>#REF!</v>
      </c>
      <c r="AG57" s="147"/>
    </row>
    <row r="58" spans="2:33" ht="12.75" customHeight="1" x14ac:dyDescent="0.3">
      <c r="B58" s="163" t="s">
        <v>1026</v>
      </c>
      <c r="C58" s="212">
        <f>-4500/12</f>
        <v>-375</v>
      </c>
      <c r="D58" s="213">
        <f t="shared" si="105"/>
        <v>0</v>
      </c>
      <c r="E58" s="456">
        <f t="shared" si="90"/>
        <v>-375</v>
      </c>
      <c r="F58" s="212">
        <v>-2250</v>
      </c>
      <c r="G58" s="213">
        <f>+F58-H58</f>
        <v>0</v>
      </c>
      <c r="H58" s="214">
        <f t="shared" si="91"/>
        <v>-2250</v>
      </c>
      <c r="I58" s="214">
        <v>-4500</v>
      </c>
      <c r="J58" s="397"/>
      <c r="K58" s="409">
        <v>-4500</v>
      </c>
      <c r="L58" s="384">
        <f t="shared" si="106"/>
        <v>0</v>
      </c>
      <c r="M58" s="214">
        <v>-1875</v>
      </c>
      <c r="N58" s="214">
        <v>-2625</v>
      </c>
      <c r="O58" s="439">
        <f t="shared" si="107"/>
        <v>-4500</v>
      </c>
      <c r="Q58" s="175" t="s">
        <v>905</v>
      </c>
      <c r="R58" s="214">
        <f>O58</f>
        <v>-4500</v>
      </c>
      <c r="S58" s="150">
        <f>M58/5</f>
        <v>-375</v>
      </c>
      <c r="T58" s="150">
        <f t="shared" ref="T58:W58" si="116">S58</f>
        <v>-375</v>
      </c>
      <c r="U58" s="150">
        <f t="shared" si="116"/>
        <v>-375</v>
      </c>
      <c r="V58" s="150">
        <f t="shared" si="116"/>
        <v>-375</v>
      </c>
      <c r="W58" s="150">
        <f t="shared" si="116"/>
        <v>-375</v>
      </c>
      <c r="X58" s="156">
        <f>N58/7</f>
        <v>-375</v>
      </c>
      <c r="Y58" s="156">
        <f t="shared" si="109"/>
        <v>-375</v>
      </c>
      <c r="Z58" s="156">
        <f t="shared" si="110"/>
        <v>-375</v>
      </c>
      <c r="AA58" s="156">
        <f t="shared" si="111"/>
        <v>-375</v>
      </c>
      <c r="AB58" s="156">
        <f t="shared" si="112"/>
        <v>-375</v>
      </c>
      <c r="AC58" s="156">
        <f t="shared" si="113"/>
        <v>-375</v>
      </c>
      <c r="AD58" s="156">
        <f t="shared" si="114"/>
        <v>-375</v>
      </c>
      <c r="AE58" s="150">
        <f>SUM(S58:AD58)</f>
        <v>-4500</v>
      </c>
      <c r="AF58" s="167" t="e">
        <f>AE58=#REF!</f>
        <v>#REF!</v>
      </c>
      <c r="AG58" s="147"/>
    </row>
    <row r="59" spans="2:33" ht="12.75" customHeight="1" x14ac:dyDescent="0.35">
      <c r="B59" s="165" t="s">
        <v>1034</v>
      </c>
      <c r="C59" s="228">
        <f>SUM(C51:C58)</f>
        <v>-6440.76</v>
      </c>
      <c r="D59" s="210">
        <f>C59-E59</f>
        <v>5322.6685714285722</v>
      </c>
      <c r="E59" s="228">
        <f>SUM(E51:E58)</f>
        <v>-11763.428571428572</v>
      </c>
      <c r="F59" s="228">
        <f>SUM(F51:F58)</f>
        <v>-57298.07</v>
      </c>
      <c r="G59" s="210">
        <f>+F59-H59</f>
        <v>4272.6685714285704</v>
      </c>
      <c r="H59" s="228">
        <f t="shared" ref="H59" si="117">SUM(H51:H58)</f>
        <v>-61570.73857142857</v>
      </c>
      <c r="I59" s="228">
        <f>SUM(I51:I58)</f>
        <v>-150451.29999999999</v>
      </c>
      <c r="J59" s="422"/>
      <c r="K59" s="417">
        <f>SUM(K51:K58)</f>
        <v>-134783.32</v>
      </c>
      <c r="L59" s="385">
        <f>SUM(L51:N58)</f>
        <v>-129519.3</v>
      </c>
      <c r="M59" s="228">
        <f>SUM(M51:M58)</f>
        <v>-49807.31</v>
      </c>
      <c r="N59" s="228">
        <f>SUM(N51:N58)</f>
        <v>-82344</v>
      </c>
      <c r="O59" s="439">
        <f>M59+N59</f>
        <v>-132151.31</v>
      </c>
      <c r="Q59" s="172" t="s">
        <v>1013</v>
      </c>
      <c r="R59" s="228">
        <f>SUM(R51:R58)</f>
        <v>-132151.31</v>
      </c>
      <c r="S59" s="193">
        <f t="shared" ref="S59:AE59" si="118">SUM(S51:S58)</f>
        <v>-9961.4619999999995</v>
      </c>
      <c r="T59" s="193">
        <f t="shared" si="118"/>
        <v>-9961.4619999999995</v>
      </c>
      <c r="U59" s="193">
        <f t="shared" si="118"/>
        <v>-9961.4619999999995</v>
      </c>
      <c r="V59" s="193">
        <f t="shared" si="118"/>
        <v>-9961.4619999999995</v>
      </c>
      <c r="W59" s="193">
        <f t="shared" si="118"/>
        <v>-9961.4619999999995</v>
      </c>
      <c r="X59" s="193">
        <f t="shared" si="118"/>
        <v>-11763.428571428572</v>
      </c>
      <c r="Y59" s="193">
        <f t="shared" si="118"/>
        <v>-11763.428571428572</v>
      </c>
      <c r="Z59" s="193">
        <f t="shared" si="118"/>
        <v>-11763.428571428572</v>
      </c>
      <c r="AA59" s="193">
        <f t="shared" si="118"/>
        <v>-11763.428571428572</v>
      </c>
      <c r="AB59" s="193">
        <f t="shared" si="118"/>
        <v>-11763.428571428572</v>
      </c>
      <c r="AC59" s="193">
        <f t="shared" si="118"/>
        <v>-11763.428571428572</v>
      </c>
      <c r="AD59" s="193">
        <f t="shared" si="118"/>
        <v>-11763.428571428572</v>
      </c>
      <c r="AE59" s="193">
        <f t="shared" si="118"/>
        <v>-132151.31000000003</v>
      </c>
      <c r="AF59" s="170" t="e">
        <f>AE59=#REF!</f>
        <v>#REF!</v>
      </c>
      <c r="AG59" s="147"/>
    </row>
    <row r="60" spans="2:33" ht="12.75" customHeight="1" x14ac:dyDescent="0.3">
      <c r="B60" s="163"/>
      <c r="C60" s="212"/>
      <c r="D60" s="213"/>
      <c r="E60" s="431"/>
      <c r="F60" s="212"/>
      <c r="G60" s="213"/>
      <c r="H60" s="214"/>
      <c r="I60" s="214"/>
      <c r="J60" s="397"/>
      <c r="K60" s="409"/>
      <c r="L60" s="387"/>
      <c r="M60" s="214"/>
      <c r="N60" s="214"/>
      <c r="O60" s="439"/>
      <c r="Q60" s="175"/>
      <c r="R60" s="214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0"/>
      <c r="AF60" s="168"/>
      <c r="AG60" s="147"/>
    </row>
    <row r="61" spans="2:33" ht="12.75" customHeight="1" x14ac:dyDescent="0.35">
      <c r="B61" s="165" t="s">
        <v>1008</v>
      </c>
      <c r="C61" s="228"/>
      <c r="D61" s="210"/>
      <c r="E61" s="383"/>
      <c r="F61" s="228"/>
      <c r="G61" s="210"/>
      <c r="H61" s="229"/>
      <c r="I61" s="229"/>
      <c r="J61" s="421"/>
      <c r="K61" s="418"/>
      <c r="L61" s="389"/>
      <c r="M61" s="229"/>
      <c r="N61" s="229"/>
      <c r="O61" s="443"/>
      <c r="Q61" s="172" t="s">
        <v>1008</v>
      </c>
      <c r="R61" s="229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5"/>
      <c r="AF61" s="170"/>
      <c r="AG61" s="147"/>
    </row>
    <row r="62" spans="2:33" ht="12.75" customHeight="1" x14ac:dyDescent="0.3">
      <c r="B62" s="163" t="s">
        <v>772</v>
      </c>
      <c r="C62" s="212">
        <f>-('TB (2) -Mar'!C105+'TB (2) -Mar'!C110+'TB (2) -Mar'!C113)</f>
        <v>-2500</v>
      </c>
      <c r="D62" s="213">
        <f>C62-E62</f>
        <v>0</v>
      </c>
      <c r="E62" s="456">
        <f t="shared" ref="E62" si="119">X62</f>
        <v>-2500</v>
      </c>
      <c r="F62" s="212">
        <f>-(TB!C105+TB!C110+TB!C113)</f>
        <v>-2500</v>
      </c>
      <c r="G62" s="213">
        <f>+F62-H62</f>
        <v>0</v>
      </c>
      <c r="H62" s="214">
        <f t="shared" ref="H62" si="120">SUM(S62:X62)</f>
        <v>-2500</v>
      </c>
      <c r="I62" s="214">
        <v>-25000</v>
      </c>
      <c r="J62" s="397"/>
      <c r="K62" s="409">
        <v>-16194.82</v>
      </c>
      <c r="L62" s="384">
        <f>O62-K62</f>
        <v>-8805.18</v>
      </c>
      <c r="M62" s="214">
        <v>0</v>
      </c>
      <c r="N62" s="214">
        <v>-25000</v>
      </c>
      <c r="O62" s="439">
        <f t="shared" ref="O62" si="121">M62+N62</f>
        <v>-25000</v>
      </c>
      <c r="Q62" s="175" t="s">
        <v>772</v>
      </c>
      <c r="R62" s="214">
        <v>-25000</v>
      </c>
      <c r="S62" s="150"/>
      <c r="T62" s="150"/>
      <c r="U62" s="150"/>
      <c r="V62" s="150"/>
      <c r="W62" s="150"/>
      <c r="X62" s="150">
        <v>-2500</v>
      </c>
      <c r="Y62" s="150"/>
      <c r="Z62" s="150"/>
      <c r="AA62" s="150">
        <v>-22500</v>
      </c>
      <c r="AB62" s="150"/>
      <c r="AC62" s="150"/>
      <c r="AD62" s="150"/>
      <c r="AE62" s="150">
        <f>SUM(S62:AD62)</f>
        <v>-25000</v>
      </c>
      <c r="AF62" s="168" t="e">
        <f>AE62=#REF!</f>
        <v>#REF!</v>
      </c>
      <c r="AG62" s="147"/>
    </row>
    <row r="63" spans="2:33" ht="12.75" customHeight="1" x14ac:dyDescent="0.35">
      <c r="B63" s="165" t="s">
        <v>1011</v>
      </c>
      <c r="C63" s="258">
        <f>SUM(C61:C62)</f>
        <v>-2500</v>
      </c>
      <c r="D63" s="210">
        <f>C63-E63</f>
        <v>0</v>
      </c>
      <c r="E63" s="228">
        <f>SUM(E62)</f>
        <v>-2500</v>
      </c>
      <c r="F63" s="230">
        <f>SUM(F62)</f>
        <v>-2500</v>
      </c>
      <c r="G63" s="216">
        <f>+F63-H63</f>
        <v>0</v>
      </c>
      <c r="H63" s="230">
        <f>SUM(H61:H62)</f>
        <v>-2500</v>
      </c>
      <c r="I63" s="230">
        <f>SUM(I62)</f>
        <v>-25000</v>
      </c>
      <c r="J63" s="421"/>
      <c r="K63" s="419">
        <f>SUM(K62)</f>
        <v>-16194.82</v>
      </c>
      <c r="L63" s="385">
        <f>SUM(L62)</f>
        <v>-8805.18</v>
      </c>
      <c r="M63" s="230">
        <f>SUM(M62)</f>
        <v>0</v>
      </c>
      <c r="N63" s="230">
        <f>SUM(N62)</f>
        <v>-25000</v>
      </c>
      <c r="O63" s="450">
        <f>M63+N63</f>
        <v>-25000</v>
      </c>
      <c r="Q63" s="172" t="s">
        <v>1011</v>
      </c>
      <c r="R63" s="230">
        <f>SUM(R62)</f>
        <v>-25000</v>
      </c>
      <c r="S63" s="194">
        <f t="shared" ref="S63:AE63" si="122">SUM(S61:S62)</f>
        <v>0</v>
      </c>
      <c r="T63" s="194">
        <f t="shared" si="122"/>
        <v>0</v>
      </c>
      <c r="U63" s="194">
        <f t="shared" si="122"/>
        <v>0</v>
      </c>
      <c r="V63" s="194">
        <f t="shared" si="122"/>
        <v>0</v>
      </c>
      <c r="W63" s="194">
        <f t="shared" si="122"/>
        <v>0</v>
      </c>
      <c r="X63" s="194">
        <f t="shared" si="122"/>
        <v>-2500</v>
      </c>
      <c r="Y63" s="194">
        <f t="shared" si="122"/>
        <v>0</v>
      </c>
      <c r="Z63" s="194">
        <f t="shared" si="122"/>
        <v>0</v>
      </c>
      <c r="AA63" s="194">
        <f>SUM(AA61:AA62)</f>
        <v>-22500</v>
      </c>
      <c r="AB63" s="194">
        <f t="shared" si="122"/>
        <v>0</v>
      </c>
      <c r="AC63" s="194">
        <f t="shared" si="122"/>
        <v>0</v>
      </c>
      <c r="AD63" s="194">
        <f t="shared" si="122"/>
        <v>0</v>
      </c>
      <c r="AE63" s="194">
        <f t="shared" si="122"/>
        <v>-25000</v>
      </c>
      <c r="AF63" s="195" t="e">
        <f>AE63=#REF!</f>
        <v>#REF!</v>
      </c>
      <c r="AG63" s="147"/>
    </row>
    <row r="64" spans="2:33" ht="12.75" customHeight="1" x14ac:dyDescent="0.3">
      <c r="B64" s="163"/>
      <c r="C64" s="212"/>
      <c r="D64" s="213"/>
      <c r="E64" s="431"/>
      <c r="F64" s="212"/>
      <c r="G64" s="213"/>
      <c r="H64" s="214"/>
      <c r="I64" s="214"/>
      <c r="J64" s="397"/>
      <c r="K64" s="409"/>
      <c r="L64" s="387"/>
      <c r="M64" s="214"/>
      <c r="N64" s="214"/>
      <c r="O64" s="439"/>
      <c r="Q64" s="175"/>
      <c r="R64" s="214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0"/>
      <c r="AF64" s="168"/>
      <c r="AG64" s="147"/>
    </row>
    <row r="65" spans="1:87" ht="12.75" customHeight="1" x14ac:dyDescent="0.35">
      <c r="B65" s="165" t="s">
        <v>1018</v>
      </c>
      <c r="C65" s="226"/>
      <c r="D65" s="219"/>
      <c r="E65" s="385"/>
      <c r="F65" s="226"/>
      <c r="G65" s="210"/>
      <c r="H65" s="227"/>
      <c r="I65" s="227"/>
      <c r="J65" s="421"/>
      <c r="K65" s="416"/>
      <c r="L65" s="388"/>
      <c r="M65" s="227"/>
      <c r="N65" s="227"/>
      <c r="O65" s="449"/>
      <c r="Q65" s="172" t="s">
        <v>1018</v>
      </c>
      <c r="R65" s="227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5"/>
      <c r="AF65" s="196"/>
      <c r="AG65" s="147"/>
    </row>
    <row r="66" spans="1:87" ht="12.75" customHeight="1" x14ac:dyDescent="0.3">
      <c r="B66" s="164" t="s">
        <v>1019</v>
      </c>
      <c r="C66" s="221"/>
      <c r="D66" s="213"/>
      <c r="E66" s="431"/>
      <c r="F66" s="221"/>
      <c r="G66" s="213"/>
      <c r="H66" s="222"/>
      <c r="I66" s="222"/>
      <c r="J66" s="421"/>
      <c r="K66" s="408"/>
      <c r="L66" s="386"/>
      <c r="M66" s="222"/>
      <c r="N66" s="222"/>
      <c r="O66" s="443"/>
      <c r="Q66" s="177" t="s">
        <v>1019</v>
      </c>
      <c r="R66" s="222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0"/>
      <c r="AF66" s="168"/>
      <c r="AG66" s="147"/>
    </row>
    <row r="67" spans="1:87" ht="12.75" customHeight="1" x14ac:dyDescent="0.3">
      <c r="B67" s="163" t="s">
        <v>773</v>
      </c>
      <c r="C67" s="212">
        <f>-'TB (2) -Mar'!D83-'TB (2) -Mar'!D84-'TB (2) -Mar'!D85-'TB (2) -Mar'!D86-'TB (2) -Mar'!D87</f>
        <v>-265.97000000000003</v>
      </c>
      <c r="D67" s="213">
        <f t="shared" ref="D67:D69" si="123">C67-E67</f>
        <v>162.60142857142853</v>
      </c>
      <c r="E67" s="456">
        <f t="shared" ref="E67:E69" si="124">X67</f>
        <v>-428.57142857142856</v>
      </c>
      <c r="F67" s="212">
        <f>-TB!D83-TB!D84-TB!D85-TB!D86-TB!D87</f>
        <v>-1929</v>
      </c>
      <c r="G67" s="213">
        <f>+F67-H67</f>
        <v>162.60142857142864</v>
      </c>
      <c r="H67" s="214">
        <f t="shared" ref="H67:H78" si="125">SUM(S67:X67)</f>
        <v>-2091.6014285714286</v>
      </c>
      <c r="I67" s="214">
        <v>-6342.04</v>
      </c>
      <c r="J67" s="397"/>
      <c r="K67" s="409">
        <v>-5698.51</v>
      </c>
      <c r="L67" s="384">
        <f t="shared" ref="L67:L69" si="126">O67-K67</f>
        <v>1035.4800000000005</v>
      </c>
      <c r="M67" s="214">
        <v>-1663.03</v>
      </c>
      <c r="N67" s="214">
        <v>-3000</v>
      </c>
      <c r="O67" s="439">
        <f t="shared" ref="O67:O69" si="127">M67+N67</f>
        <v>-4663.03</v>
      </c>
      <c r="Q67" s="175" t="s">
        <v>773</v>
      </c>
      <c r="R67" s="214">
        <f>O67</f>
        <v>-4663.03</v>
      </c>
      <c r="S67" s="150">
        <f>M67/5</f>
        <v>-332.60599999999999</v>
      </c>
      <c r="T67" s="150">
        <f t="shared" ref="T67:W67" si="128">S67</f>
        <v>-332.60599999999999</v>
      </c>
      <c r="U67" s="150">
        <f t="shared" si="128"/>
        <v>-332.60599999999999</v>
      </c>
      <c r="V67" s="150">
        <f t="shared" si="128"/>
        <v>-332.60599999999999</v>
      </c>
      <c r="W67" s="150">
        <f t="shared" si="128"/>
        <v>-332.60599999999999</v>
      </c>
      <c r="X67" s="156">
        <f>N67/7</f>
        <v>-428.57142857142856</v>
      </c>
      <c r="Y67" s="156">
        <f t="shared" ref="Y67:Y69" si="129">X67</f>
        <v>-428.57142857142856</v>
      </c>
      <c r="Z67" s="156">
        <f t="shared" ref="Z67:Z69" si="130">Y67</f>
        <v>-428.57142857142856</v>
      </c>
      <c r="AA67" s="156">
        <f t="shared" ref="AA67:AA69" si="131">Z67</f>
        <v>-428.57142857142856</v>
      </c>
      <c r="AB67" s="156">
        <f t="shared" ref="AB67:AB69" si="132">AA67</f>
        <v>-428.57142857142856</v>
      </c>
      <c r="AC67" s="156">
        <f t="shared" ref="AC67:AC69" si="133">AB67</f>
        <v>-428.57142857142856</v>
      </c>
      <c r="AD67" s="156">
        <f t="shared" ref="AD67:AD69" si="134">AC67</f>
        <v>-428.57142857142856</v>
      </c>
      <c r="AE67" s="150">
        <f>SUM(S67:AD67)</f>
        <v>-4663.03</v>
      </c>
      <c r="AF67" s="168" t="e">
        <f>AE67=#REF!</f>
        <v>#REF!</v>
      </c>
      <c r="AG67" s="147"/>
    </row>
    <row r="68" spans="1:87" ht="12.75" customHeight="1" x14ac:dyDescent="0.3">
      <c r="B68" s="163" t="s">
        <v>777</v>
      </c>
      <c r="C68" s="212">
        <f>-'TB (2) -Mar'!D103-'TB (2) -Mar'!D102</f>
        <v>-4779.3100000000004</v>
      </c>
      <c r="D68" s="213">
        <f t="shared" si="123"/>
        <v>124.11857142857116</v>
      </c>
      <c r="E68" s="456">
        <f t="shared" si="124"/>
        <v>-4903.4285714285716</v>
      </c>
      <c r="F68" s="212">
        <f>-TB!D103-TB!D102</f>
        <v>-10924.98</v>
      </c>
      <c r="G68" s="213">
        <f>+F68-H68</f>
        <v>124.11857142857116</v>
      </c>
      <c r="H68" s="214">
        <f t="shared" si="125"/>
        <v>-11049.098571428571</v>
      </c>
      <c r="I68" s="214">
        <v>-40469.54</v>
      </c>
      <c r="J68" s="397"/>
      <c r="K68" s="409">
        <v>-10058</v>
      </c>
      <c r="L68" s="384">
        <f t="shared" si="126"/>
        <v>-30411.67</v>
      </c>
      <c r="M68" s="214">
        <v>-6145.67</v>
      </c>
      <c r="N68" s="214">
        <v>-34324</v>
      </c>
      <c r="O68" s="439">
        <f t="shared" si="127"/>
        <v>-40469.67</v>
      </c>
      <c r="Q68" s="175" t="s">
        <v>777</v>
      </c>
      <c r="R68" s="214">
        <f>O68</f>
        <v>-40469.67</v>
      </c>
      <c r="S68" s="150">
        <f>M68/5</f>
        <v>-1229.134</v>
      </c>
      <c r="T68" s="150">
        <f t="shared" ref="T68:W68" si="135">S68</f>
        <v>-1229.134</v>
      </c>
      <c r="U68" s="150">
        <f t="shared" si="135"/>
        <v>-1229.134</v>
      </c>
      <c r="V68" s="150">
        <f t="shared" si="135"/>
        <v>-1229.134</v>
      </c>
      <c r="W68" s="150">
        <f t="shared" si="135"/>
        <v>-1229.134</v>
      </c>
      <c r="X68" s="156">
        <f>N68/7</f>
        <v>-4903.4285714285716</v>
      </c>
      <c r="Y68" s="156">
        <f t="shared" si="129"/>
        <v>-4903.4285714285716</v>
      </c>
      <c r="Z68" s="156">
        <f t="shared" si="130"/>
        <v>-4903.4285714285716</v>
      </c>
      <c r="AA68" s="156">
        <f t="shared" si="131"/>
        <v>-4903.4285714285716</v>
      </c>
      <c r="AB68" s="156">
        <f t="shared" si="132"/>
        <v>-4903.4285714285716</v>
      </c>
      <c r="AC68" s="156">
        <f t="shared" si="133"/>
        <v>-4903.4285714285716</v>
      </c>
      <c r="AD68" s="156">
        <f t="shared" si="134"/>
        <v>-4903.4285714285716</v>
      </c>
      <c r="AE68" s="150">
        <f>SUM(S68:AD68)</f>
        <v>-40469.670000000006</v>
      </c>
      <c r="AF68" s="167" t="e">
        <f>AE68=#REF!</f>
        <v>#REF!</v>
      </c>
      <c r="AG68" s="147"/>
    </row>
    <row r="69" spans="1:87" ht="12.75" customHeight="1" x14ac:dyDescent="0.3">
      <c r="B69" s="163" t="s">
        <v>771</v>
      </c>
      <c r="C69" s="212">
        <f>-'TB (2) -Mar'!D88-'TB (2) -Mar'!D100-'TB (2) -Mar'!D90-'TB (2) -Mar'!D89</f>
        <v>71.289999999999992</v>
      </c>
      <c r="D69" s="213">
        <f t="shared" si="123"/>
        <v>450.43285714285719</v>
      </c>
      <c r="E69" s="456">
        <f t="shared" si="124"/>
        <v>-379.14285714285717</v>
      </c>
      <c r="F69" s="212">
        <f>-TB!D88-TB!D100-TB!D90-TB!D89</f>
        <v>-937.93999999999994</v>
      </c>
      <c r="G69" s="213">
        <f>+F69-H69</f>
        <v>450.43285714285742</v>
      </c>
      <c r="H69" s="214">
        <f t="shared" si="125"/>
        <v>-1388.3728571428574</v>
      </c>
      <c r="I69" s="214">
        <v>-3662.97</v>
      </c>
      <c r="J69" s="397"/>
      <c r="K69" s="409">
        <v>-4618</v>
      </c>
      <c r="L69" s="384">
        <f t="shared" si="126"/>
        <v>954.77</v>
      </c>
      <c r="M69" s="214">
        <v>-1009.2300000000001</v>
      </c>
      <c r="N69" s="214">
        <v>-2654</v>
      </c>
      <c r="O69" s="439">
        <f t="shared" si="127"/>
        <v>-3663.23</v>
      </c>
      <c r="P69" s="464"/>
      <c r="Q69" s="175" t="s">
        <v>771</v>
      </c>
      <c r="R69" s="214">
        <f>O69</f>
        <v>-3663.23</v>
      </c>
      <c r="S69" s="150">
        <f>M69/5</f>
        <v>-201.84600000000003</v>
      </c>
      <c r="T69" s="150">
        <f t="shared" ref="T69:W69" si="136">S69</f>
        <v>-201.84600000000003</v>
      </c>
      <c r="U69" s="150">
        <f t="shared" si="136"/>
        <v>-201.84600000000003</v>
      </c>
      <c r="V69" s="150">
        <f t="shared" si="136"/>
        <v>-201.84600000000003</v>
      </c>
      <c r="W69" s="150">
        <f t="shared" si="136"/>
        <v>-201.84600000000003</v>
      </c>
      <c r="X69" s="156">
        <f>N69/7</f>
        <v>-379.14285714285717</v>
      </c>
      <c r="Y69" s="156">
        <f t="shared" si="129"/>
        <v>-379.14285714285717</v>
      </c>
      <c r="Z69" s="156">
        <f t="shared" si="130"/>
        <v>-379.14285714285717</v>
      </c>
      <c r="AA69" s="156">
        <f t="shared" si="131"/>
        <v>-379.14285714285717</v>
      </c>
      <c r="AB69" s="156">
        <f t="shared" si="132"/>
        <v>-379.14285714285717</v>
      </c>
      <c r="AC69" s="156">
        <f t="shared" si="133"/>
        <v>-379.14285714285717</v>
      </c>
      <c r="AD69" s="156">
        <f t="shared" si="134"/>
        <v>-379.14285714285717</v>
      </c>
      <c r="AE69" s="150">
        <f>SUM(S69:AD69)</f>
        <v>-3663.2300000000009</v>
      </c>
      <c r="AF69" s="167" t="e">
        <f>AE69=#REF!</f>
        <v>#REF!</v>
      </c>
      <c r="AG69" s="147"/>
    </row>
    <row r="70" spans="1:87" ht="12.75" customHeight="1" x14ac:dyDescent="0.3">
      <c r="B70" s="163"/>
      <c r="C70" s="231"/>
      <c r="D70" s="213"/>
      <c r="E70" s="456"/>
      <c r="F70" s="231"/>
      <c r="G70" s="213"/>
      <c r="H70" s="214"/>
      <c r="I70" s="232"/>
      <c r="J70" s="423"/>
      <c r="K70" s="420"/>
      <c r="L70" s="390"/>
      <c r="M70" s="232"/>
      <c r="N70" s="232"/>
      <c r="O70" s="451"/>
      <c r="Q70" s="175"/>
      <c r="R70" s="232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7"/>
      <c r="AF70" s="167"/>
      <c r="AG70" s="147"/>
    </row>
    <row r="71" spans="1:87" ht="12.75" customHeight="1" x14ac:dyDescent="0.3">
      <c r="B71" s="164" t="s">
        <v>1020</v>
      </c>
      <c r="C71" s="231"/>
      <c r="D71" s="213"/>
      <c r="E71" s="456"/>
      <c r="F71" s="231"/>
      <c r="G71" s="213"/>
      <c r="H71" s="214"/>
      <c r="I71" s="232"/>
      <c r="J71" s="423"/>
      <c r="K71" s="420"/>
      <c r="L71" s="390"/>
      <c r="M71" s="232"/>
      <c r="N71" s="232"/>
      <c r="O71" s="451"/>
      <c r="Q71" s="177" t="s">
        <v>1020</v>
      </c>
      <c r="R71" s="232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7"/>
      <c r="AF71" s="167"/>
      <c r="AG71" s="147"/>
    </row>
    <row r="72" spans="1:87" ht="12.75" customHeight="1" x14ac:dyDescent="0.3">
      <c r="B72" s="163" t="s">
        <v>778</v>
      </c>
      <c r="C72" s="212">
        <f>-'TB (2) -Mar'!D76-'TB (2) -Mar'!D92-'TB (2) -Mar'!D93-'TB (2) -Mar'!D94</f>
        <v>-487.99</v>
      </c>
      <c r="D72" s="213">
        <f>C72-E72</f>
        <v>-71.330000000000041</v>
      </c>
      <c r="E72" s="456">
        <f t="shared" ref="E72" si="137">X72</f>
        <v>-416.65999999999997</v>
      </c>
      <c r="F72" s="212">
        <f>-TB!D76-TB!D92-TB!D93-TB!D94</f>
        <v>-3927.9</v>
      </c>
      <c r="G72" s="213">
        <f>+F72-H72</f>
        <v>-71.330000000000382</v>
      </c>
      <c r="H72" s="214">
        <f t="shared" si="125"/>
        <v>-3856.5699999999997</v>
      </c>
      <c r="I72" s="214">
        <v>-9000.06</v>
      </c>
      <c r="J72" s="397"/>
      <c r="K72" s="409">
        <v>-10543.550000000001</v>
      </c>
      <c r="L72" s="384">
        <f>O72-K72</f>
        <v>4187.0200000000013</v>
      </c>
      <c r="M72" s="214">
        <v>-3439.91</v>
      </c>
      <c r="N72" s="214">
        <v>-2916.62</v>
      </c>
      <c r="O72" s="439">
        <f t="shared" ref="O72" si="138">M72+N72</f>
        <v>-6356.53</v>
      </c>
      <c r="P72" s="464"/>
      <c r="Q72" s="175" t="s">
        <v>778</v>
      </c>
      <c r="R72" s="214">
        <f>O72</f>
        <v>-6356.53</v>
      </c>
      <c r="S72" s="150">
        <f>M72/5</f>
        <v>-687.98199999999997</v>
      </c>
      <c r="T72" s="150">
        <f t="shared" ref="T72:W72" si="139">S72</f>
        <v>-687.98199999999997</v>
      </c>
      <c r="U72" s="150">
        <f t="shared" si="139"/>
        <v>-687.98199999999997</v>
      </c>
      <c r="V72" s="150">
        <f t="shared" si="139"/>
        <v>-687.98199999999997</v>
      </c>
      <c r="W72" s="150">
        <f t="shared" si="139"/>
        <v>-687.98199999999997</v>
      </c>
      <c r="X72" s="156">
        <f>N72/7</f>
        <v>-416.65999999999997</v>
      </c>
      <c r="Y72" s="156">
        <f t="shared" ref="Y72" si="140">X72</f>
        <v>-416.65999999999997</v>
      </c>
      <c r="Z72" s="156">
        <f t="shared" ref="Z72" si="141">Y72</f>
        <v>-416.65999999999997</v>
      </c>
      <c r="AA72" s="156">
        <f t="shared" ref="AA72" si="142">Z72</f>
        <v>-416.65999999999997</v>
      </c>
      <c r="AB72" s="156">
        <f t="shared" ref="AB72" si="143">AA72</f>
        <v>-416.65999999999997</v>
      </c>
      <c r="AC72" s="156">
        <f t="shared" ref="AC72" si="144">AB72</f>
        <v>-416.65999999999997</v>
      </c>
      <c r="AD72" s="156">
        <f t="shared" ref="AD72" si="145">AC72</f>
        <v>-416.65999999999997</v>
      </c>
      <c r="AE72" s="150">
        <f>SUM(S72:AD72)</f>
        <v>-6356.5299999999988</v>
      </c>
      <c r="AF72" s="167" t="e">
        <f>AE72=#REF!</f>
        <v>#REF!</v>
      </c>
      <c r="AG72" s="147"/>
    </row>
    <row r="73" spans="1:87" ht="12.75" customHeight="1" x14ac:dyDescent="0.3">
      <c r="B73" s="163"/>
      <c r="C73" s="212"/>
      <c r="D73" s="213"/>
      <c r="E73" s="456"/>
      <c r="F73" s="212"/>
      <c r="G73" s="213"/>
      <c r="H73" s="214"/>
      <c r="I73" s="214"/>
      <c r="J73" s="397"/>
      <c r="K73" s="409"/>
      <c r="L73" s="387"/>
      <c r="M73" s="214"/>
      <c r="N73" s="214"/>
      <c r="O73" s="439"/>
      <c r="Q73" s="175"/>
      <c r="R73" s="214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0"/>
      <c r="AF73" s="167"/>
      <c r="AG73" s="147"/>
    </row>
    <row r="74" spans="1:87" ht="12.75" customHeight="1" x14ac:dyDescent="0.3">
      <c r="B74" s="164" t="s">
        <v>97</v>
      </c>
      <c r="C74" s="212"/>
      <c r="D74" s="213"/>
      <c r="E74" s="456"/>
      <c r="F74" s="212"/>
      <c r="G74" s="213"/>
      <c r="H74" s="214"/>
      <c r="I74" s="214"/>
      <c r="J74" s="397"/>
      <c r="K74" s="409"/>
      <c r="L74" s="387"/>
      <c r="M74" s="214"/>
      <c r="N74" s="214"/>
      <c r="O74" s="439"/>
      <c r="Q74" s="177" t="s">
        <v>97</v>
      </c>
      <c r="R74" s="214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0"/>
      <c r="AF74" s="167"/>
      <c r="AG74" s="147"/>
    </row>
    <row r="75" spans="1:87" ht="12.75" customHeight="1" x14ac:dyDescent="0.3">
      <c r="B75" s="163" t="s">
        <v>97</v>
      </c>
      <c r="C75" s="212">
        <f>-'TB (2) -Mar'!D101</f>
        <v>-6038.85</v>
      </c>
      <c r="D75" s="213">
        <f>C75-E75</f>
        <v>-579.70714285714348</v>
      </c>
      <c r="E75" s="456">
        <f t="shared" ref="E75" si="146">X75</f>
        <v>-5459.1428571428569</v>
      </c>
      <c r="F75" s="212">
        <f>-TB!D101</f>
        <v>-29204.75</v>
      </c>
      <c r="G75" s="213">
        <f>+F75-H75</f>
        <v>-579.70714285714348</v>
      </c>
      <c r="H75" s="214">
        <f t="shared" si="125"/>
        <v>-28625.042857142857</v>
      </c>
      <c r="I75" s="214">
        <v>-61380</v>
      </c>
      <c r="J75" s="397"/>
      <c r="K75" s="409">
        <v>-44866.149999999994</v>
      </c>
      <c r="L75" s="384">
        <f>O75-K75</f>
        <v>-16513.750000000007</v>
      </c>
      <c r="M75" s="214">
        <v>-23165.9</v>
      </c>
      <c r="N75" s="214">
        <v>-38214</v>
      </c>
      <c r="O75" s="439">
        <f t="shared" ref="O75" si="147">M75+N75</f>
        <v>-61379.9</v>
      </c>
      <c r="Q75" s="175" t="s">
        <v>97</v>
      </c>
      <c r="R75" s="214">
        <f>O75</f>
        <v>-61379.9</v>
      </c>
      <c r="S75" s="150">
        <f>M75/5</f>
        <v>-4633.18</v>
      </c>
      <c r="T75" s="150">
        <f t="shared" ref="T75:W75" si="148">S75</f>
        <v>-4633.18</v>
      </c>
      <c r="U75" s="150">
        <f t="shared" si="148"/>
        <v>-4633.18</v>
      </c>
      <c r="V75" s="150">
        <f t="shared" si="148"/>
        <v>-4633.18</v>
      </c>
      <c r="W75" s="150">
        <f t="shared" si="148"/>
        <v>-4633.18</v>
      </c>
      <c r="X75" s="156">
        <f>N75/7</f>
        <v>-5459.1428571428569</v>
      </c>
      <c r="Y75" s="156">
        <f t="shared" ref="Y75" si="149">X75</f>
        <v>-5459.1428571428569</v>
      </c>
      <c r="Z75" s="156">
        <f t="shared" ref="Z75" si="150">Y75</f>
        <v>-5459.1428571428569</v>
      </c>
      <c r="AA75" s="156">
        <f t="shared" ref="AA75" si="151">Z75</f>
        <v>-5459.1428571428569</v>
      </c>
      <c r="AB75" s="156">
        <f t="shared" ref="AB75" si="152">AA75</f>
        <v>-5459.1428571428569</v>
      </c>
      <c r="AC75" s="156">
        <f t="shared" ref="AC75" si="153">AB75</f>
        <v>-5459.1428571428569</v>
      </c>
      <c r="AD75" s="156">
        <f t="shared" ref="AD75" si="154">AC75</f>
        <v>-5459.1428571428569</v>
      </c>
      <c r="AE75" s="150">
        <f>SUM(S75:AD75)</f>
        <v>-61379.899999999987</v>
      </c>
      <c r="AF75" s="167" t="e">
        <f>AE75=#REF!</f>
        <v>#REF!</v>
      </c>
      <c r="AG75" s="147"/>
    </row>
    <row r="76" spans="1:87" ht="12.75" customHeight="1" x14ac:dyDescent="0.3">
      <c r="B76" s="163"/>
      <c r="C76" s="231"/>
      <c r="D76" s="213"/>
      <c r="E76" s="456"/>
      <c r="F76" s="231"/>
      <c r="G76" s="213"/>
      <c r="H76" s="214"/>
      <c r="I76" s="232"/>
      <c r="J76" s="423"/>
      <c r="K76" s="420"/>
      <c r="L76" s="390"/>
      <c r="M76" s="232"/>
      <c r="N76" s="232"/>
      <c r="O76" s="451"/>
      <c r="Q76" s="175"/>
      <c r="R76" s="232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7"/>
      <c r="AF76" s="167"/>
      <c r="AG76" s="147"/>
    </row>
    <row r="77" spans="1:87" ht="12.75" customHeight="1" x14ac:dyDescent="0.3">
      <c r="B77" s="164" t="s">
        <v>1022</v>
      </c>
      <c r="C77" s="231"/>
      <c r="D77" s="213"/>
      <c r="E77" s="456"/>
      <c r="F77" s="231"/>
      <c r="G77" s="213"/>
      <c r="H77" s="214"/>
      <c r="I77" s="232"/>
      <c r="J77" s="423"/>
      <c r="K77" s="420"/>
      <c r="L77" s="390"/>
      <c r="M77" s="232"/>
      <c r="N77" s="232"/>
      <c r="O77" s="451"/>
      <c r="Q77" s="177" t="s">
        <v>1022</v>
      </c>
      <c r="R77" s="232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7"/>
      <c r="AF77" s="167"/>
      <c r="AG77" s="147"/>
    </row>
    <row r="78" spans="1:87" ht="12.75" customHeight="1" x14ac:dyDescent="0.3">
      <c r="B78" s="163" t="s">
        <v>930</v>
      </c>
      <c r="C78" s="212">
        <f>-'TB (2) -Mar'!D119-'TB (2) -Mar'!D121</f>
        <v>0</v>
      </c>
      <c r="D78" s="213">
        <f>C78-E78</f>
        <v>0</v>
      </c>
      <c r="E78" s="456">
        <f t="shared" ref="E78" si="155">X78</f>
        <v>0</v>
      </c>
      <c r="F78" s="212">
        <f>-TB!D119-TB!C121</f>
        <v>-5213.8900000000003</v>
      </c>
      <c r="G78" s="213">
        <f>+F78-H78</f>
        <v>0</v>
      </c>
      <c r="H78" s="214">
        <f t="shared" si="125"/>
        <v>-5213.8900000000003</v>
      </c>
      <c r="I78" s="214">
        <v>-4599.41</v>
      </c>
      <c r="J78" s="397"/>
      <c r="K78" s="409">
        <v>-832</v>
      </c>
      <c r="L78" s="384">
        <f>O78-K78</f>
        <v>-4381.8900000000003</v>
      </c>
      <c r="M78" s="214">
        <v>-5213.8900000000003</v>
      </c>
      <c r="N78" s="214">
        <v>0</v>
      </c>
      <c r="O78" s="439">
        <f t="shared" ref="O78" si="156">M78+N78</f>
        <v>-5213.8900000000003</v>
      </c>
      <c r="Q78" s="175" t="s">
        <v>930</v>
      </c>
      <c r="R78" s="214">
        <f>O78</f>
        <v>-5213.8900000000003</v>
      </c>
      <c r="S78" s="150">
        <f>M78/5</f>
        <v>-1042.778</v>
      </c>
      <c r="T78" s="150">
        <f t="shared" ref="T78:W78" si="157">S78</f>
        <v>-1042.778</v>
      </c>
      <c r="U78" s="150">
        <f t="shared" si="157"/>
        <v>-1042.778</v>
      </c>
      <c r="V78" s="150">
        <f t="shared" si="157"/>
        <v>-1042.778</v>
      </c>
      <c r="W78" s="150">
        <f t="shared" si="157"/>
        <v>-1042.778</v>
      </c>
      <c r="X78" s="156">
        <f>N78/7</f>
        <v>0</v>
      </c>
      <c r="Y78" s="156">
        <f t="shared" ref="Y78" si="158">X78</f>
        <v>0</v>
      </c>
      <c r="Z78" s="156">
        <f t="shared" ref="Z78" si="159">Y78</f>
        <v>0</v>
      </c>
      <c r="AA78" s="156">
        <f t="shared" ref="AA78" si="160">Z78</f>
        <v>0</v>
      </c>
      <c r="AB78" s="156">
        <f t="shared" ref="AB78" si="161">AA78</f>
        <v>0</v>
      </c>
      <c r="AC78" s="156">
        <f t="shared" ref="AC78" si="162">AB78</f>
        <v>0</v>
      </c>
      <c r="AD78" s="156">
        <f t="shared" ref="AD78" si="163">AC78</f>
        <v>0</v>
      </c>
      <c r="AE78" s="150">
        <f t="shared" ref="AE78" si="164">SUM(S78:AD78)</f>
        <v>-5213.8900000000003</v>
      </c>
      <c r="AF78" s="167" t="e">
        <f>AE78=#REF!</f>
        <v>#REF!</v>
      </c>
      <c r="AG78" s="147"/>
    </row>
    <row r="79" spans="1:87" ht="12.75" customHeight="1" thickBot="1" x14ac:dyDescent="0.4">
      <c r="B79" s="165" t="s">
        <v>1033</v>
      </c>
      <c r="C79" s="233">
        <f>SUM(C67:C78)</f>
        <v>-11500.830000000002</v>
      </c>
      <c r="D79" s="216">
        <f>C79-E79</f>
        <v>86.115714285711874</v>
      </c>
      <c r="E79" s="228">
        <f>SUM(E67:E78)</f>
        <v>-11586.945714285714</v>
      </c>
      <c r="F79" s="233">
        <f>SUM(F67:F78)</f>
        <v>-52138.46</v>
      </c>
      <c r="G79" s="216">
        <f>+F79-H79</f>
        <v>86.115714285711874</v>
      </c>
      <c r="H79" s="230">
        <f>SUM(H67:H78)</f>
        <v>-52224.575714285711</v>
      </c>
      <c r="I79" s="369">
        <f>SUM(I67:I78)</f>
        <v>-125454.02</v>
      </c>
      <c r="J79" s="398"/>
      <c r="K79" s="391">
        <f>SUM(K67:K78)</f>
        <v>-76616.209999999992</v>
      </c>
      <c r="L79" s="385">
        <f>O79-K79</f>
        <v>-45130.040000000008</v>
      </c>
      <c r="M79" s="369">
        <f>SUM(M67:M78)</f>
        <v>-40637.630000000005</v>
      </c>
      <c r="N79" s="369">
        <f>SUM(N67:N78)</f>
        <v>-81108.62</v>
      </c>
      <c r="O79" s="452">
        <f>M79+N79</f>
        <v>-121746.25</v>
      </c>
      <c r="Q79" s="172" t="s">
        <v>1033</v>
      </c>
      <c r="R79" s="369">
        <f>SUM(R67:R78)</f>
        <v>-121746.25</v>
      </c>
      <c r="S79" s="194">
        <f t="shared" ref="S79:AE79" si="165">SUM(S66:S78)</f>
        <v>-8127.5260000000007</v>
      </c>
      <c r="T79" s="194">
        <f t="shared" si="165"/>
        <v>-8127.5260000000007</v>
      </c>
      <c r="U79" s="194">
        <f t="shared" si="165"/>
        <v>-8127.5260000000007</v>
      </c>
      <c r="V79" s="194">
        <f t="shared" si="165"/>
        <v>-8127.5260000000007</v>
      </c>
      <c r="W79" s="194">
        <f t="shared" si="165"/>
        <v>-8127.5260000000007</v>
      </c>
      <c r="X79" s="194">
        <f t="shared" si="165"/>
        <v>-11586.945714285714</v>
      </c>
      <c r="Y79" s="194">
        <f t="shared" si="165"/>
        <v>-11586.945714285714</v>
      </c>
      <c r="Z79" s="194">
        <f t="shared" si="165"/>
        <v>-11586.945714285714</v>
      </c>
      <c r="AA79" s="194">
        <f t="shared" si="165"/>
        <v>-11586.945714285714</v>
      </c>
      <c r="AB79" s="194">
        <f t="shared" si="165"/>
        <v>-11586.945714285714</v>
      </c>
      <c r="AC79" s="194">
        <f t="shared" si="165"/>
        <v>-11586.945714285714</v>
      </c>
      <c r="AD79" s="194">
        <f t="shared" si="165"/>
        <v>-11586.945714285714</v>
      </c>
      <c r="AE79" s="194">
        <f t="shared" si="165"/>
        <v>-121746.24999999999</v>
      </c>
      <c r="AF79" s="195" t="e">
        <f>AE79=#REF!</f>
        <v>#REF!</v>
      </c>
      <c r="AG79" s="147"/>
    </row>
    <row r="80" spans="1:87" s="145" customFormat="1" ht="21.75" customHeight="1" thickBot="1" x14ac:dyDescent="0.5">
      <c r="A80" s="149"/>
      <c r="B80" s="250" t="s">
        <v>1027</v>
      </c>
      <c r="C80" s="224">
        <f>C59+C63+C79</f>
        <v>-20441.590000000004</v>
      </c>
      <c r="D80" s="224">
        <f>C80-E80</f>
        <v>5408.7842857142823</v>
      </c>
      <c r="E80" s="224">
        <f>E59+E63+E79</f>
        <v>-25850.374285714286</v>
      </c>
      <c r="F80" s="224">
        <f>F59+F63+F79</f>
        <v>-111936.53</v>
      </c>
      <c r="G80" s="224">
        <f>+F80-H80</f>
        <v>4358.7842857142823</v>
      </c>
      <c r="H80" s="225">
        <f>H59+H63+H79</f>
        <v>-116295.31428571428</v>
      </c>
      <c r="I80" s="370">
        <f>I59+I63+I79</f>
        <v>-300905.32</v>
      </c>
      <c r="J80" s="395"/>
      <c r="K80" s="392">
        <f>K59+K63+K79</f>
        <v>-227594.35</v>
      </c>
      <c r="L80" s="392">
        <f>O80-K80</f>
        <v>-51303.209999999992</v>
      </c>
      <c r="M80" s="370">
        <f>M59+M63+M79</f>
        <v>-90444.94</v>
      </c>
      <c r="N80" s="370">
        <f>N59+N63+N79</f>
        <v>-188452.62</v>
      </c>
      <c r="O80" s="444">
        <f>O59+O63+O79</f>
        <v>-278897.56</v>
      </c>
      <c r="P80" s="461"/>
      <c r="Q80" s="250" t="s">
        <v>1023</v>
      </c>
      <c r="R80" s="370">
        <f t="shared" ref="R80:AE80" si="166">R59+R63+R79</f>
        <v>-278897.56</v>
      </c>
      <c r="S80" s="189">
        <f>S59+S63+S79</f>
        <v>-18088.988000000001</v>
      </c>
      <c r="T80" s="189">
        <f t="shared" ref="T80:AD80" si="167">T59+T63+T79</f>
        <v>-18088.988000000001</v>
      </c>
      <c r="U80" s="189">
        <f t="shared" si="167"/>
        <v>-18088.988000000001</v>
      </c>
      <c r="V80" s="189">
        <f t="shared" si="167"/>
        <v>-18088.988000000001</v>
      </c>
      <c r="W80" s="189">
        <f t="shared" si="167"/>
        <v>-18088.988000000001</v>
      </c>
      <c r="X80" s="189">
        <f t="shared" si="167"/>
        <v>-25850.374285714286</v>
      </c>
      <c r="Y80" s="189">
        <f t="shared" si="167"/>
        <v>-23350.374285714286</v>
      </c>
      <c r="Z80" s="189">
        <f t="shared" si="167"/>
        <v>-23350.374285714286</v>
      </c>
      <c r="AA80" s="189">
        <f t="shared" si="167"/>
        <v>-45850.374285714286</v>
      </c>
      <c r="AB80" s="189">
        <f t="shared" si="167"/>
        <v>-23350.374285714286</v>
      </c>
      <c r="AC80" s="189">
        <f t="shared" si="167"/>
        <v>-23350.374285714286</v>
      </c>
      <c r="AD80" s="189">
        <f t="shared" si="167"/>
        <v>-23350.374285714286</v>
      </c>
      <c r="AE80" s="189">
        <f t="shared" si="166"/>
        <v>-278897.56</v>
      </c>
      <c r="AF80" s="191" t="e">
        <f>AE80=#REF!</f>
        <v>#REF!</v>
      </c>
      <c r="AG80" s="149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1"/>
      <c r="BD80" s="301"/>
      <c r="BE80" s="301"/>
      <c r="BF80" s="301"/>
      <c r="BG80" s="301"/>
      <c r="BH80" s="301"/>
      <c r="BI80" s="301"/>
      <c r="BJ80" s="301"/>
      <c r="BK80" s="301"/>
      <c r="BL80" s="301"/>
      <c r="BM80" s="301"/>
      <c r="BN80" s="301"/>
      <c r="BO80" s="301"/>
      <c r="BP80" s="301"/>
      <c r="BQ80" s="301"/>
      <c r="BR80" s="301"/>
      <c r="BS80" s="301"/>
      <c r="BT80" s="301"/>
      <c r="BU80" s="301"/>
      <c r="BV80" s="301"/>
      <c r="BW80" s="301"/>
      <c r="BX80" s="301"/>
      <c r="BY80" s="301"/>
      <c r="BZ80" s="301"/>
      <c r="CA80" s="301"/>
      <c r="CB80" s="301"/>
      <c r="CC80" s="301"/>
      <c r="CD80" s="301"/>
      <c r="CE80" s="301"/>
      <c r="CF80" s="301"/>
      <c r="CG80" s="301"/>
      <c r="CH80" s="301"/>
      <c r="CI80" s="301"/>
    </row>
    <row r="81" spans="1:87" s="145" customFormat="1" ht="10.5" customHeight="1" thickBot="1" x14ac:dyDescent="0.5">
      <c r="A81" s="149"/>
      <c r="B81" s="192"/>
      <c r="C81" s="282"/>
      <c r="D81" s="282"/>
      <c r="E81" s="282"/>
      <c r="F81" s="282"/>
      <c r="G81" s="282"/>
      <c r="H81" s="282"/>
      <c r="I81" s="282"/>
      <c r="J81" s="393"/>
      <c r="K81" s="282"/>
      <c r="L81" s="282"/>
      <c r="M81" s="282"/>
      <c r="N81" s="282"/>
      <c r="O81" s="282"/>
      <c r="P81" s="463"/>
      <c r="Q81" s="273"/>
      <c r="R81" s="282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200"/>
      <c r="AG81" s="300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01"/>
      <c r="AV81" s="301"/>
      <c r="AW81" s="301"/>
      <c r="AX81" s="301"/>
      <c r="AY81" s="301"/>
      <c r="AZ81" s="301"/>
      <c r="BA81" s="301"/>
      <c r="BB81" s="301"/>
      <c r="BC81" s="301"/>
      <c r="BD81" s="301"/>
      <c r="BE81" s="301"/>
      <c r="BF81" s="301"/>
      <c r="BG81" s="301"/>
      <c r="BH81" s="301"/>
      <c r="BI81" s="301"/>
      <c r="BJ81" s="301"/>
      <c r="BK81" s="301"/>
      <c r="BL81" s="301"/>
      <c r="BM81" s="301"/>
      <c r="BN81" s="301"/>
      <c r="BO81" s="301"/>
      <c r="BP81" s="301"/>
      <c r="BQ81" s="301"/>
      <c r="BR81" s="301"/>
      <c r="BS81" s="301"/>
      <c r="BT81" s="301"/>
      <c r="BU81" s="301"/>
      <c r="BV81" s="301"/>
      <c r="BW81" s="301"/>
      <c r="BX81" s="301"/>
      <c r="BY81" s="301"/>
      <c r="BZ81" s="301"/>
      <c r="CA81" s="301"/>
      <c r="CB81" s="301"/>
      <c r="CC81" s="301"/>
      <c r="CD81" s="301"/>
      <c r="CE81" s="301"/>
      <c r="CF81" s="301"/>
      <c r="CG81" s="301"/>
      <c r="CH81" s="301"/>
      <c r="CI81" s="301"/>
    </row>
    <row r="82" spans="1:87" ht="12.75" customHeight="1" thickBot="1" x14ac:dyDescent="0.35">
      <c r="B82" s="257" t="s">
        <v>946</v>
      </c>
      <c r="C82" s="371">
        <f>C46+C80+C23+C28</f>
        <v>3139.6499999999905</v>
      </c>
      <c r="D82" s="207">
        <f>C82-E82</f>
        <v>-6709.0942857142927</v>
      </c>
      <c r="E82" s="371">
        <f>E46+E80+E23+E28</f>
        <v>9848.7442857142833</v>
      </c>
      <c r="F82" s="371">
        <f>F46+F80+F23+F28</f>
        <v>-56605.160000000025</v>
      </c>
      <c r="G82" s="207">
        <f>F82-H82</f>
        <v>-22004.470000000052</v>
      </c>
      <c r="H82" s="371">
        <f>H46+H80+H23+H28</f>
        <v>-34600.689999999973</v>
      </c>
      <c r="I82" s="371">
        <f>I46+I80+I23</f>
        <v>-48601.420000000042</v>
      </c>
      <c r="J82" s="393"/>
      <c r="K82" s="371">
        <f t="shared" ref="K82:N82" si="168">K46+K80+K23+K28</f>
        <v>-27165.840000000084</v>
      </c>
      <c r="L82" s="371">
        <f t="shared" si="168"/>
        <v>-22736.949999999975</v>
      </c>
      <c r="M82" s="371">
        <f t="shared" si="168"/>
        <v>-59744.820000000022</v>
      </c>
      <c r="N82" s="371">
        <f t="shared" si="168"/>
        <v>9842.0299999999988</v>
      </c>
      <c r="O82" s="371">
        <f>O46+O80+O23+O28</f>
        <v>-49902.790000000023</v>
      </c>
      <c r="Q82" s="180" t="s">
        <v>946</v>
      </c>
      <c r="R82" s="371">
        <f>R46+R80+R23+R28</f>
        <v>-49902.790000000023</v>
      </c>
      <c r="S82" s="365">
        <f>S46+S80+S23+S28</f>
        <v>-12365.800000000001</v>
      </c>
      <c r="T82" s="365">
        <f t="shared" ref="T82:AD82" si="169">T46+T80+T23+T28</f>
        <v>-12365.800000000001</v>
      </c>
      <c r="U82" s="365">
        <f t="shared" si="169"/>
        <v>-11140.800000000001</v>
      </c>
      <c r="V82" s="365">
        <f t="shared" si="169"/>
        <v>-12365.800000000001</v>
      </c>
      <c r="W82" s="365">
        <f t="shared" si="169"/>
        <v>-12365.800000000001</v>
      </c>
      <c r="X82" s="365">
        <f t="shared" si="169"/>
        <v>9848.7442857142833</v>
      </c>
      <c r="Y82" s="365">
        <f t="shared" si="169"/>
        <v>3483.7442857142828</v>
      </c>
      <c r="Z82" s="365">
        <f t="shared" si="169"/>
        <v>3483.7442857142828</v>
      </c>
      <c r="AA82" s="365">
        <f t="shared" si="169"/>
        <v>-17791.255714285719</v>
      </c>
      <c r="AB82" s="365">
        <f t="shared" si="169"/>
        <v>3483.7442857142828</v>
      </c>
      <c r="AC82" s="365">
        <f t="shared" si="169"/>
        <v>3483.7442857142828</v>
      </c>
      <c r="AD82" s="365">
        <f t="shared" si="169"/>
        <v>4708.7442857142833</v>
      </c>
      <c r="AE82" s="178" t="e">
        <f t="shared" ref="AE82" si="170">AE46+AE80+AE23</f>
        <v>#REF!</v>
      </c>
      <c r="AF82" s="191" t="e">
        <f>AE82-#REF!</f>
        <v>#REF!</v>
      </c>
      <c r="AG82" s="147"/>
    </row>
    <row r="83" spans="1:87" s="288" customFormat="1" ht="12.75" customHeight="1" thickBot="1" x14ac:dyDescent="0.35">
      <c r="A83" s="147"/>
      <c r="B83" s="315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432"/>
      <c r="N83" s="432"/>
      <c r="O83" s="432"/>
      <c r="P83" s="461"/>
      <c r="Q83" s="183"/>
      <c r="R83" s="316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317"/>
      <c r="AG83" s="147"/>
    </row>
    <row r="84" spans="1:87" s="288" customFormat="1" ht="12.75" customHeight="1" thickBot="1" x14ac:dyDescent="0.35">
      <c r="A84" s="147"/>
      <c r="B84" s="372" t="s">
        <v>1086</v>
      </c>
      <c r="C84" s="373"/>
      <c r="D84" s="374"/>
      <c r="E84" s="374"/>
      <c r="F84" s="374">
        <f>-TB!R52</f>
        <v>93114.82</v>
      </c>
      <c r="G84" s="374"/>
      <c r="H84" s="375"/>
      <c r="I84" s="365">
        <f>F84</f>
        <v>93114.82</v>
      </c>
      <c r="J84" s="393"/>
      <c r="K84" s="316"/>
      <c r="L84" s="316"/>
      <c r="M84" s="365"/>
      <c r="N84" s="365"/>
      <c r="O84" s="365">
        <f>F84</f>
        <v>93114.82</v>
      </c>
      <c r="P84" s="461"/>
      <c r="Q84" s="286"/>
      <c r="R84" s="355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148"/>
      <c r="AF84" s="147"/>
      <c r="AG84" s="147"/>
    </row>
    <row r="85" spans="1:87" s="288" customFormat="1" ht="12.75" customHeight="1" thickBot="1" x14ac:dyDescent="0.35">
      <c r="A85" s="147"/>
      <c r="B85" s="372" t="s">
        <v>1087</v>
      </c>
      <c r="C85" s="374"/>
      <c r="D85" s="374"/>
      <c r="E85" s="374"/>
      <c r="F85" s="374">
        <f>-TB!R48</f>
        <v>28421.050000000003</v>
      </c>
      <c r="G85" s="374"/>
      <c r="H85" s="375"/>
      <c r="I85" s="365"/>
      <c r="J85" s="393"/>
      <c r="K85" s="316"/>
      <c r="L85" s="316"/>
      <c r="M85" s="365"/>
      <c r="N85" s="365"/>
      <c r="O85" s="365">
        <f t="shared" ref="O85:O86" si="171">F85</f>
        <v>28421.050000000003</v>
      </c>
      <c r="P85" s="461"/>
      <c r="Q85" s="286"/>
      <c r="R85" s="355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148"/>
      <c r="AF85" s="147"/>
      <c r="AG85" s="147"/>
    </row>
    <row r="86" spans="1:87" s="288" customFormat="1" ht="12.75" customHeight="1" thickBot="1" x14ac:dyDescent="0.35">
      <c r="A86" s="147"/>
      <c r="B86" s="372" t="s">
        <v>1076</v>
      </c>
      <c r="C86" s="374">
        <f>-'TB (2) -Mar'!C95</f>
        <v>2706.43</v>
      </c>
      <c r="D86" s="374"/>
      <c r="E86" s="374"/>
      <c r="F86" s="374">
        <f>-TB!C95</f>
        <v>-17258.77</v>
      </c>
      <c r="G86" s="374"/>
      <c r="H86" s="375"/>
      <c r="I86" s="365">
        <f>F86</f>
        <v>-17258.77</v>
      </c>
      <c r="J86" s="393"/>
      <c r="K86" s="316"/>
      <c r="L86" s="316"/>
      <c r="M86" s="365"/>
      <c r="N86" s="365"/>
      <c r="O86" s="365">
        <f t="shared" si="171"/>
        <v>-17258.77</v>
      </c>
      <c r="P86" s="461"/>
      <c r="Q86" s="286"/>
      <c r="R86" s="355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148"/>
      <c r="AF86" s="147"/>
      <c r="AG86" s="147"/>
    </row>
    <row r="87" spans="1:87" s="288" customFormat="1" ht="12.75" customHeight="1" thickBot="1" x14ac:dyDescent="0.35">
      <c r="A87" s="147"/>
      <c r="B87" s="372"/>
      <c r="C87" s="374"/>
      <c r="D87" s="374"/>
      <c r="E87" s="374"/>
      <c r="F87" s="376"/>
      <c r="G87" s="374"/>
      <c r="H87" s="375"/>
      <c r="I87" s="365"/>
      <c r="J87" s="393"/>
      <c r="K87" s="316"/>
      <c r="L87" s="316"/>
      <c r="M87" s="365"/>
      <c r="N87" s="365"/>
      <c r="O87" s="365"/>
      <c r="P87" s="461"/>
      <c r="Q87" s="286"/>
      <c r="R87" s="355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148"/>
      <c r="AF87" s="147"/>
      <c r="AG87" s="147"/>
    </row>
    <row r="88" spans="1:87" s="288" customFormat="1" ht="12.75" customHeight="1" thickBot="1" x14ac:dyDescent="0.35">
      <c r="A88" s="147"/>
      <c r="B88" s="257" t="s">
        <v>1082</v>
      </c>
      <c r="C88" s="283">
        <f>C82+C86</f>
        <v>5846.0799999999908</v>
      </c>
      <c r="D88" s="207"/>
      <c r="E88" s="207"/>
      <c r="F88" s="207">
        <f>SUM(F82:F86)</f>
        <v>47671.939999999988</v>
      </c>
      <c r="G88" s="207"/>
      <c r="H88" s="240"/>
      <c r="I88" s="371">
        <f>I82+I84+I86</f>
        <v>27254.629999999965</v>
      </c>
      <c r="J88" s="393"/>
      <c r="K88" s="371">
        <f>K82</f>
        <v>-27165.840000000084</v>
      </c>
      <c r="L88" s="371">
        <f>O88-K88</f>
        <v>81540.150000000067</v>
      </c>
      <c r="M88" s="207"/>
      <c r="N88" s="207">
        <f t="shared" ref="N88" si="172">SUM(N82:N86)</f>
        <v>9842.0299999999988</v>
      </c>
      <c r="O88" s="455">
        <f>SUM(O82:O86)</f>
        <v>54374.309999999983</v>
      </c>
      <c r="P88" s="461"/>
      <c r="Q88" s="286"/>
      <c r="R88" s="355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148"/>
      <c r="AF88" s="147"/>
      <c r="AG88" s="147"/>
    </row>
    <row r="89" spans="1:87" s="288" customFormat="1" ht="12.75" customHeight="1" x14ac:dyDescent="0.3">
      <c r="A89" s="147"/>
      <c r="B89" s="289"/>
      <c r="C89" s="208" t="b">
        <f>ROUND(C88,1)=ROUND(C90,1)</f>
        <v>1</v>
      </c>
      <c r="D89" s="208"/>
      <c r="E89" s="208"/>
      <c r="F89" s="208" t="b">
        <f>ROUND(F88,0)=ROUND(F90,0)</f>
        <v>1</v>
      </c>
      <c r="G89" s="208"/>
      <c r="H89" s="208"/>
      <c r="I89" s="208"/>
      <c r="J89" s="399"/>
      <c r="K89" s="316"/>
      <c r="L89" s="208"/>
      <c r="M89" s="297"/>
      <c r="N89" s="297"/>
      <c r="O89" s="208"/>
      <c r="P89" s="399"/>
      <c r="Q89" s="147"/>
      <c r="R89" s="208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290"/>
      <c r="AE89" s="148"/>
      <c r="AF89" s="147"/>
      <c r="AG89" s="147"/>
    </row>
    <row r="90" spans="1:87" s="288" customFormat="1" ht="12.75" customHeight="1" x14ac:dyDescent="0.3">
      <c r="A90" s="147"/>
      <c r="B90" s="291"/>
      <c r="C90" s="460">
        <f>-'TB (2) -Mar'!D123</f>
        <v>5846.09</v>
      </c>
      <c r="D90" s="460"/>
      <c r="E90" s="460"/>
      <c r="F90" s="460">
        <f>-TB!D123</f>
        <v>47671.940000000046</v>
      </c>
      <c r="G90" s="293"/>
      <c r="H90" s="294"/>
      <c r="I90" s="292"/>
      <c r="J90" s="400"/>
      <c r="K90" s="208"/>
      <c r="L90" s="292"/>
      <c r="M90" s="433"/>
      <c r="N90" s="433"/>
      <c r="O90" s="292"/>
      <c r="P90" s="465"/>
      <c r="Q90" s="147"/>
      <c r="R90" s="292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8"/>
      <c r="AF90" s="147"/>
      <c r="AG90" s="147"/>
    </row>
    <row r="91" spans="1:87" s="288" customFormat="1" ht="12.75" customHeight="1" x14ac:dyDescent="0.3">
      <c r="A91" s="147"/>
      <c r="B91" s="291"/>
      <c r="C91" s="293">
        <f>ROUND(C88-C90,1)</f>
        <v>0</v>
      </c>
      <c r="D91" s="293"/>
      <c r="E91" s="293"/>
      <c r="F91" s="293">
        <f>ROUND(F88-F90,0)</f>
        <v>0</v>
      </c>
      <c r="G91" s="293"/>
      <c r="H91" s="294"/>
      <c r="I91" s="293"/>
      <c r="J91" s="401"/>
      <c r="K91" s="208"/>
      <c r="L91" s="293"/>
      <c r="M91" s="434"/>
      <c r="N91" s="434"/>
      <c r="O91" s="293"/>
      <c r="P91" s="465"/>
      <c r="Q91" s="147"/>
      <c r="R91" s="293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8"/>
      <c r="AF91" s="147"/>
      <c r="AG91" s="147"/>
    </row>
    <row r="92" spans="1:87" s="288" customFormat="1" ht="12.75" customHeight="1" x14ac:dyDescent="0.3">
      <c r="A92" s="147"/>
      <c r="B92" s="291"/>
      <c r="C92" s="295"/>
      <c r="D92" s="295"/>
      <c r="E92" s="295"/>
      <c r="F92" s="295"/>
      <c r="G92" s="295"/>
      <c r="H92" s="208"/>
      <c r="I92" s="208"/>
      <c r="J92" s="399"/>
      <c r="K92" s="292"/>
      <c r="L92" s="208"/>
      <c r="M92" s="297"/>
      <c r="N92" s="297"/>
      <c r="O92" s="208"/>
      <c r="P92" s="465"/>
      <c r="Q92" s="286"/>
      <c r="R92" s="208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</row>
    <row r="93" spans="1:87" s="288" customFormat="1" ht="12.75" customHeight="1" x14ac:dyDescent="0.3">
      <c r="A93" s="147"/>
      <c r="B93" s="291"/>
      <c r="C93" s="295"/>
      <c r="D93" s="295"/>
      <c r="E93" s="295"/>
      <c r="F93" s="295"/>
      <c r="G93" s="295"/>
      <c r="H93" s="208"/>
      <c r="I93" s="208"/>
      <c r="J93" s="399"/>
      <c r="K93" s="293"/>
      <c r="L93" s="208"/>
      <c r="M93" s="297"/>
      <c r="N93" s="297"/>
      <c r="O93" s="208"/>
      <c r="P93" s="465"/>
      <c r="R93" s="208"/>
    </row>
    <row r="94" spans="1:87" s="288" customFormat="1" ht="12.75" customHeight="1" x14ac:dyDescent="0.3">
      <c r="A94" s="147"/>
      <c r="B94" s="296"/>
      <c r="C94" s="203"/>
      <c r="D94" s="203"/>
      <c r="E94" s="203"/>
      <c r="F94" s="208"/>
      <c r="G94" s="208"/>
      <c r="H94" s="208"/>
      <c r="I94" s="208"/>
      <c r="J94" s="399"/>
      <c r="K94" s="208"/>
      <c r="L94" s="208"/>
      <c r="M94" s="297"/>
      <c r="N94" s="297"/>
      <c r="O94" s="208"/>
      <c r="P94" s="465"/>
      <c r="R94" s="208"/>
    </row>
    <row r="95" spans="1:87" s="288" customFormat="1" ht="12.75" customHeight="1" x14ac:dyDescent="0.3">
      <c r="A95" s="147"/>
      <c r="B95" s="147"/>
      <c r="C95" s="208"/>
      <c r="D95" s="208"/>
      <c r="E95" s="208"/>
      <c r="F95" s="208"/>
      <c r="G95" s="208"/>
      <c r="H95" s="208"/>
      <c r="I95" s="208"/>
      <c r="J95" s="399"/>
      <c r="K95" s="208"/>
      <c r="L95" s="208"/>
      <c r="M95" s="297"/>
      <c r="N95" s="297"/>
      <c r="O95" s="208"/>
      <c r="P95" s="465"/>
      <c r="R95" s="208"/>
    </row>
    <row r="96" spans="1:87" s="288" customFormat="1" ht="12.75" customHeight="1" x14ac:dyDescent="0.3">
      <c r="A96" s="147"/>
      <c r="B96" s="286"/>
      <c r="C96" s="208"/>
      <c r="D96" s="208"/>
      <c r="E96" s="208"/>
      <c r="F96" s="208"/>
      <c r="G96" s="208"/>
      <c r="H96" s="208"/>
      <c r="I96" s="208"/>
      <c r="J96" s="399"/>
      <c r="K96" s="208"/>
      <c r="L96" s="208"/>
      <c r="M96" s="297"/>
      <c r="N96" s="297"/>
      <c r="O96" s="208"/>
      <c r="P96" s="465"/>
      <c r="R96" s="208"/>
    </row>
    <row r="97" spans="1:31" s="288" customFormat="1" ht="12.75" customHeight="1" x14ac:dyDescent="0.3">
      <c r="A97" s="147"/>
      <c r="C97" s="297"/>
      <c r="D97" s="208"/>
      <c r="E97" s="208"/>
      <c r="F97" s="297"/>
      <c r="G97" s="297"/>
      <c r="H97" s="297"/>
      <c r="I97" s="297"/>
      <c r="J97" s="402"/>
      <c r="K97" s="208"/>
      <c r="L97" s="208"/>
      <c r="M97" s="297"/>
      <c r="N97" s="297"/>
      <c r="O97" s="208"/>
      <c r="P97" s="465"/>
      <c r="R97" s="297"/>
    </row>
    <row r="98" spans="1:31" s="288" customFormat="1" ht="12.75" customHeight="1" x14ac:dyDescent="0.3">
      <c r="A98" s="147"/>
      <c r="C98" s="297"/>
      <c r="D98" s="297"/>
      <c r="E98" s="297"/>
      <c r="F98" s="208"/>
      <c r="G98" s="297"/>
      <c r="H98" s="297"/>
      <c r="I98" s="297"/>
      <c r="J98" s="402"/>
      <c r="K98" s="208"/>
      <c r="L98" s="208"/>
      <c r="M98" s="297"/>
      <c r="N98" s="297"/>
      <c r="O98" s="208"/>
      <c r="P98" s="465"/>
      <c r="R98" s="297"/>
    </row>
    <row r="99" spans="1:31" s="288" customFormat="1" ht="12.75" customHeight="1" x14ac:dyDescent="0.3">
      <c r="A99" s="147"/>
      <c r="B99" s="298"/>
      <c r="C99" s="297"/>
      <c r="D99" s="297"/>
      <c r="E99" s="297"/>
      <c r="F99" s="208"/>
      <c r="G99" s="297"/>
      <c r="H99" s="297"/>
      <c r="I99" s="297"/>
      <c r="J99" s="402"/>
      <c r="K99" s="297"/>
      <c r="L99" s="208"/>
      <c r="M99" s="297"/>
      <c r="N99" s="297"/>
      <c r="O99" s="208"/>
      <c r="P99" s="465"/>
      <c r="R99" s="297"/>
    </row>
    <row r="100" spans="1:31" s="288" customFormat="1" ht="12.75" customHeight="1" x14ac:dyDescent="0.3">
      <c r="A100" s="147"/>
      <c r="C100" s="297"/>
      <c r="D100" s="297"/>
      <c r="E100" s="297"/>
      <c r="F100" s="208"/>
      <c r="G100" s="297"/>
      <c r="H100" s="297"/>
      <c r="I100" s="297"/>
      <c r="J100" s="402"/>
      <c r="K100" s="297"/>
      <c r="L100" s="208"/>
      <c r="M100" s="297"/>
      <c r="N100" s="297"/>
      <c r="O100" s="208"/>
      <c r="P100" s="465"/>
      <c r="R100" s="297"/>
    </row>
    <row r="101" spans="1:31" s="288" customFormat="1" ht="12.75" customHeight="1" x14ac:dyDescent="0.3">
      <c r="A101" s="147"/>
      <c r="B101" s="298"/>
      <c r="C101" s="297"/>
      <c r="D101" s="297"/>
      <c r="E101" s="297"/>
      <c r="F101" s="208"/>
      <c r="G101" s="297"/>
      <c r="H101" s="297"/>
      <c r="I101" s="297"/>
      <c r="J101" s="402"/>
      <c r="K101" s="297"/>
      <c r="L101" s="208"/>
      <c r="M101" s="297"/>
      <c r="N101" s="297"/>
      <c r="O101" s="208"/>
      <c r="P101" s="465"/>
      <c r="R101" s="297"/>
    </row>
    <row r="102" spans="1:31" s="288" customFormat="1" ht="12.75" customHeight="1" x14ac:dyDescent="0.3">
      <c r="A102" s="147"/>
      <c r="B102" s="298"/>
      <c r="C102" s="297"/>
      <c r="D102" s="297"/>
      <c r="E102" s="297"/>
      <c r="F102" s="297"/>
      <c r="G102" s="297"/>
      <c r="H102" s="297"/>
      <c r="I102" s="297"/>
      <c r="J102" s="402"/>
      <c r="K102" s="297"/>
      <c r="L102" s="208"/>
      <c r="M102" s="297"/>
      <c r="N102" s="297"/>
      <c r="O102" s="208"/>
      <c r="P102" s="465"/>
      <c r="R102" s="297"/>
    </row>
    <row r="103" spans="1:31" s="288" customFormat="1" ht="12.75" customHeight="1" x14ac:dyDescent="0.3">
      <c r="A103" s="147"/>
      <c r="B103" s="298"/>
      <c r="C103" s="297"/>
      <c r="D103" s="297"/>
      <c r="E103" s="297"/>
      <c r="F103" s="297"/>
      <c r="G103" s="208"/>
      <c r="H103" s="297"/>
      <c r="I103" s="297"/>
      <c r="J103" s="402"/>
      <c r="K103" s="297"/>
      <c r="L103" s="208"/>
      <c r="M103" s="297"/>
      <c r="N103" s="297"/>
      <c r="O103" s="208"/>
      <c r="P103" s="465"/>
      <c r="R103" s="297"/>
    </row>
    <row r="104" spans="1:31" s="288" customFormat="1" ht="12.75" customHeight="1" x14ac:dyDescent="0.3">
      <c r="A104" s="147"/>
      <c r="C104" s="297"/>
      <c r="D104" s="297"/>
      <c r="E104" s="297"/>
      <c r="F104" s="297"/>
      <c r="G104" s="297"/>
      <c r="H104" s="297"/>
      <c r="I104" s="297"/>
      <c r="J104" s="402"/>
      <c r="K104" s="297"/>
      <c r="L104" s="208"/>
      <c r="M104" s="297"/>
      <c r="N104" s="297"/>
      <c r="O104" s="208"/>
      <c r="P104" s="465"/>
      <c r="R104" s="297"/>
    </row>
    <row r="105" spans="1:31" s="288" customFormat="1" ht="12.75" customHeight="1" x14ac:dyDescent="0.3">
      <c r="A105" s="147"/>
      <c r="C105" s="297"/>
      <c r="D105" s="297"/>
      <c r="E105" s="297"/>
      <c r="F105" s="297"/>
      <c r="G105" s="297"/>
      <c r="H105" s="297"/>
      <c r="I105" s="297"/>
      <c r="J105" s="402"/>
      <c r="K105" s="297"/>
      <c r="L105" s="208"/>
      <c r="M105" s="297"/>
      <c r="N105" s="297"/>
      <c r="O105" s="208"/>
      <c r="P105" s="465"/>
      <c r="R105" s="297"/>
    </row>
    <row r="106" spans="1:31" s="288" customFormat="1" ht="12.75" customHeight="1" x14ac:dyDescent="0.3">
      <c r="A106" s="147"/>
      <c r="B106" s="298"/>
      <c r="C106" s="297"/>
      <c r="D106" s="297"/>
      <c r="E106" s="297"/>
      <c r="F106" s="297"/>
      <c r="G106" s="297"/>
      <c r="H106" s="297"/>
      <c r="I106" s="297"/>
      <c r="J106" s="402"/>
      <c r="K106" s="297"/>
      <c r="L106" s="208"/>
      <c r="M106" s="297"/>
      <c r="N106" s="297"/>
      <c r="O106" s="208"/>
      <c r="P106" s="465"/>
      <c r="R106" s="297"/>
    </row>
    <row r="107" spans="1:31" s="288" customFormat="1" ht="12.75" customHeight="1" x14ac:dyDescent="0.3">
      <c r="A107" s="147"/>
      <c r="C107" s="297"/>
      <c r="D107" s="297"/>
      <c r="E107" s="297"/>
      <c r="F107" s="297"/>
      <c r="G107" s="297"/>
      <c r="H107" s="297"/>
      <c r="I107" s="297"/>
      <c r="J107" s="402"/>
      <c r="K107" s="297"/>
      <c r="L107" s="208"/>
      <c r="M107" s="297"/>
      <c r="N107" s="297"/>
      <c r="O107" s="208"/>
      <c r="P107" s="465"/>
      <c r="R107" s="297"/>
    </row>
    <row r="108" spans="1:31" s="288" customFormat="1" ht="12.75" customHeight="1" x14ac:dyDescent="0.3">
      <c r="A108" s="147"/>
      <c r="B108" s="298"/>
      <c r="C108" s="297"/>
      <c r="D108" s="297"/>
      <c r="E108" s="297"/>
      <c r="F108" s="297"/>
      <c r="G108" s="297"/>
      <c r="H108" s="297"/>
      <c r="I108" s="297"/>
      <c r="J108" s="402"/>
      <c r="K108" s="297"/>
      <c r="L108" s="208"/>
      <c r="M108" s="297"/>
      <c r="N108" s="297"/>
      <c r="O108" s="208"/>
      <c r="P108" s="465"/>
      <c r="R108" s="297"/>
    </row>
    <row r="109" spans="1:31" s="288" customFormat="1" ht="12.75" customHeight="1" x14ac:dyDescent="0.3">
      <c r="A109" s="147"/>
      <c r="B109" s="298"/>
      <c r="C109" s="297"/>
      <c r="D109" s="297"/>
      <c r="E109" s="297"/>
      <c r="F109" s="297"/>
      <c r="G109" s="297"/>
      <c r="H109" s="297"/>
      <c r="I109" s="297"/>
      <c r="J109" s="402"/>
      <c r="K109" s="297"/>
      <c r="L109" s="208"/>
      <c r="M109" s="297"/>
      <c r="N109" s="297"/>
      <c r="O109" s="208"/>
      <c r="P109" s="465"/>
      <c r="R109" s="297"/>
    </row>
    <row r="110" spans="1:31" s="288" customFormat="1" ht="12.75" customHeight="1" x14ac:dyDescent="0.3">
      <c r="A110" s="147"/>
      <c r="C110" s="297"/>
      <c r="D110" s="297"/>
      <c r="E110" s="297"/>
      <c r="F110" s="297"/>
      <c r="G110" s="297"/>
      <c r="H110" s="297"/>
      <c r="I110" s="297"/>
      <c r="J110" s="402"/>
      <c r="K110" s="297"/>
      <c r="L110" s="208"/>
      <c r="M110" s="297"/>
      <c r="N110" s="297"/>
      <c r="O110" s="208"/>
      <c r="P110" s="465"/>
      <c r="R110" s="297"/>
      <c r="AE110" s="302"/>
    </row>
    <row r="111" spans="1:31" s="288" customFormat="1" ht="12.75" customHeight="1" x14ac:dyDescent="0.3">
      <c r="A111" s="147"/>
      <c r="C111" s="297"/>
      <c r="D111" s="297"/>
      <c r="E111" s="297"/>
      <c r="F111" s="297"/>
      <c r="G111" s="297"/>
      <c r="H111" s="297"/>
      <c r="I111" s="297"/>
      <c r="J111" s="402"/>
      <c r="K111" s="297"/>
      <c r="L111" s="208"/>
      <c r="M111" s="297"/>
      <c r="N111" s="297"/>
      <c r="O111" s="208"/>
      <c r="P111" s="465"/>
      <c r="R111" s="297"/>
      <c r="AE111" s="302"/>
    </row>
    <row r="112" spans="1:31" s="288" customFormat="1" ht="12.75" customHeight="1" x14ac:dyDescent="0.3">
      <c r="A112" s="147"/>
      <c r="C112" s="297"/>
      <c r="D112" s="297"/>
      <c r="E112" s="297"/>
      <c r="F112" s="297"/>
      <c r="G112" s="297"/>
      <c r="H112" s="297"/>
      <c r="I112" s="297"/>
      <c r="J112" s="402"/>
      <c r="K112" s="297"/>
      <c r="L112" s="208"/>
      <c r="M112" s="297"/>
      <c r="N112" s="297"/>
      <c r="O112" s="208"/>
      <c r="P112" s="465"/>
      <c r="R112" s="297"/>
      <c r="AE112" s="302"/>
    </row>
    <row r="113" spans="1:31" s="288" customFormat="1" ht="12.75" customHeight="1" x14ac:dyDescent="0.3">
      <c r="A113" s="147"/>
      <c r="B113" s="298"/>
      <c r="C113" s="297"/>
      <c r="D113" s="297"/>
      <c r="E113" s="297"/>
      <c r="F113" s="297"/>
      <c r="G113" s="297"/>
      <c r="H113" s="297"/>
      <c r="I113" s="297"/>
      <c r="J113" s="402"/>
      <c r="K113" s="297"/>
      <c r="L113" s="208"/>
      <c r="M113" s="297"/>
      <c r="N113" s="297"/>
      <c r="O113" s="208"/>
      <c r="P113" s="465"/>
      <c r="R113" s="297"/>
    </row>
    <row r="114" spans="1:31" s="288" customFormat="1" ht="12.75" customHeight="1" x14ac:dyDescent="0.3">
      <c r="A114" s="147"/>
      <c r="B114" s="298"/>
      <c r="C114" s="297"/>
      <c r="D114" s="297"/>
      <c r="E114" s="297"/>
      <c r="F114" s="297"/>
      <c r="G114" s="297"/>
      <c r="H114" s="297"/>
      <c r="I114" s="297"/>
      <c r="J114" s="402"/>
      <c r="K114" s="297"/>
      <c r="L114" s="208"/>
      <c r="M114" s="297"/>
      <c r="N114" s="297"/>
      <c r="O114" s="208"/>
      <c r="P114" s="465"/>
      <c r="R114" s="297"/>
    </row>
    <row r="115" spans="1:31" s="288" customFormat="1" ht="12.75" customHeight="1" x14ac:dyDescent="0.3">
      <c r="A115" s="147"/>
      <c r="C115" s="297"/>
      <c r="D115" s="297"/>
      <c r="E115" s="297"/>
      <c r="F115" s="297"/>
      <c r="G115" s="297"/>
      <c r="H115" s="297"/>
      <c r="I115" s="297"/>
      <c r="J115" s="402"/>
      <c r="K115" s="297"/>
      <c r="L115" s="208"/>
      <c r="M115" s="297"/>
      <c r="N115" s="297"/>
      <c r="O115" s="208"/>
      <c r="P115" s="465"/>
      <c r="R115" s="297"/>
      <c r="AE115" s="302"/>
    </row>
    <row r="116" spans="1:31" s="288" customFormat="1" ht="12.75" customHeight="1" x14ac:dyDescent="0.3">
      <c r="A116" s="147"/>
      <c r="B116" s="298"/>
      <c r="C116" s="297"/>
      <c r="D116" s="297"/>
      <c r="E116" s="297"/>
      <c r="F116" s="297"/>
      <c r="G116" s="297"/>
      <c r="H116" s="297"/>
      <c r="I116" s="297"/>
      <c r="J116" s="402"/>
      <c r="K116" s="297"/>
      <c r="L116" s="208"/>
      <c r="M116" s="297"/>
      <c r="N116" s="297"/>
      <c r="O116" s="208"/>
      <c r="P116" s="465"/>
      <c r="R116" s="297"/>
    </row>
    <row r="117" spans="1:31" s="288" customFormat="1" ht="12.75" customHeight="1" x14ac:dyDescent="0.3">
      <c r="A117" s="147"/>
      <c r="B117" s="298"/>
      <c r="C117" s="297"/>
      <c r="D117" s="297"/>
      <c r="E117" s="297"/>
      <c r="F117" s="297"/>
      <c r="G117" s="297"/>
      <c r="H117" s="297"/>
      <c r="I117" s="297"/>
      <c r="J117" s="402"/>
      <c r="K117" s="297"/>
      <c r="L117" s="208"/>
      <c r="M117" s="297"/>
      <c r="N117" s="297"/>
      <c r="O117" s="208"/>
      <c r="P117" s="465"/>
      <c r="R117" s="297"/>
    </row>
    <row r="118" spans="1:31" s="288" customFormat="1" ht="12.75" customHeight="1" x14ac:dyDescent="0.3">
      <c r="A118" s="147"/>
      <c r="C118" s="297"/>
      <c r="D118" s="297"/>
      <c r="E118" s="297"/>
      <c r="F118" s="297"/>
      <c r="G118" s="297"/>
      <c r="H118" s="297"/>
      <c r="I118" s="297"/>
      <c r="J118" s="402"/>
      <c r="K118" s="297"/>
      <c r="L118" s="208"/>
      <c r="M118" s="297"/>
      <c r="N118" s="297"/>
      <c r="O118" s="208"/>
      <c r="P118" s="465"/>
      <c r="R118" s="297"/>
      <c r="AE118" s="302"/>
    </row>
    <row r="119" spans="1:31" s="288" customFormat="1" ht="12.75" customHeight="1" x14ac:dyDescent="0.3">
      <c r="A119" s="147"/>
      <c r="C119" s="297"/>
      <c r="D119" s="297"/>
      <c r="E119" s="297"/>
      <c r="F119" s="297"/>
      <c r="G119" s="297"/>
      <c r="H119" s="297"/>
      <c r="I119" s="297"/>
      <c r="J119" s="402"/>
      <c r="K119" s="297"/>
      <c r="L119" s="208"/>
      <c r="M119" s="297"/>
      <c r="N119" s="297"/>
      <c r="O119" s="208"/>
      <c r="P119" s="465"/>
      <c r="R119" s="297"/>
      <c r="AE119" s="302"/>
    </row>
    <row r="120" spans="1:31" s="288" customFormat="1" ht="12.75" customHeight="1" x14ac:dyDescent="0.3">
      <c r="A120" s="147"/>
      <c r="C120" s="297"/>
      <c r="D120" s="297"/>
      <c r="E120" s="297"/>
      <c r="F120" s="297"/>
      <c r="G120" s="297"/>
      <c r="H120" s="297"/>
      <c r="I120" s="297"/>
      <c r="J120" s="402"/>
      <c r="K120" s="297"/>
      <c r="L120" s="208"/>
      <c r="M120" s="297"/>
      <c r="N120" s="297"/>
      <c r="O120" s="208"/>
      <c r="P120" s="465"/>
      <c r="R120" s="297"/>
      <c r="AE120" s="302"/>
    </row>
    <row r="121" spans="1:31" s="288" customFormat="1" ht="12.75" customHeight="1" x14ac:dyDescent="0.3">
      <c r="A121" s="147"/>
      <c r="C121" s="297"/>
      <c r="D121" s="297"/>
      <c r="E121" s="297"/>
      <c r="F121" s="297"/>
      <c r="G121" s="297"/>
      <c r="H121" s="297"/>
      <c r="I121" s="297"/>
      <c r="J121" s="402"/>
      <c r="K121" s="297"/>
      <c r="L121" s="208"/>
      <c r="M121" s="297"/>
      <c r="N121" s="297"/>
      <c r="O121" s="208"/>
      <c r="P121" s="465"/>
      <c r="R121" s="297"/>
      <c r="AE121" s="302"/>
    </row>
    <row r="122" spans="1:31" s="288" customFormat="1" ht="12.75" customHeight="1" x14ac:dyDescent="0.3">
      <c r="A122" s="147"/>
      <c r="C122" s="297"/>
      <c r="D122" s="297"/>
      <c r="E122" s="297"/>
      <c r="F122" s="297"/>
      <c r="G122" s="297"/>
      <c r="H122" s="297"/>
      <c r="I122" s="297"/>
      <c r="J122" s="402"/>
      <c r="K122" s="297"/>
      <c r="L122" s="208"/>
      <c r="M122" s="297"/>
      <c r="N122" s="297"/>
      <c r="O122" s="208"/>
      <c r="P122" s="465"/>
      <c r="R122" s="297"/>
      <c r="AE122" s="302"/>
    </row>
    <row r="123" spans="1:31" s="288" customFormat="1" ht="12.75" customHeight="1" x14ac:dyDescent="0.3">
      <c r="A123" s="147"/>
      <c r="C123" s="297"/>
      <c r="D123" s="297"/>
      <c r="E123" s="297"/>
      <c r="F123" s="297"/>
      <c r="G123" s="297"/>
      <c r="H123" s="297"/>
      <c r="I123" s="297"/>
      <c r="J123" s="402"/>
      <c r="K123" s="297"/>
      <c r="L123" s="208"/>
      <c r="M123" s="297"/>
      <c r="N123" s="297"/>
      <c r="O123" s="208"/>
      <c r="P123" s="465"/>
      <c r="R123" s="297"/>
      <c r="AE123" s="302"/>
    </row>
    <row r="124" spans="1:31" s="288" customFormat="1" ht="12.75" customHeight="1" x14ac:dyDescent="0.3">
      <c r="A124" s="147"/>
      <c r="C124" s="297"/>
      <c r="D124" s="297"/>
      <c r="E124" s="297"/>
      <c r="F124" s="297"/>
      <c r="G124" s="297"/>
      <c r="H124" s="297"/>
      <c r="I124" s="297"/>
      <c r="J124" s="402"/>
      <c r="K124" s="297"/>
      <c r="L124" s="208"/>
      <c r="M124" s="297"/>
      <c r="N124" s="297"/>
      <c r="O124" s="208"/>
      <c r="P124" s="465"/>
      <c r="R124" s="297"/>
      <c r="AE124" s="302"/>
    </row>
    <row r="125" spans="1:31" s="288" customFormat="1" ht="12.75" customHeight="1" x14ac:dyDescent="0.3">
      <c r="A125" s="147"/>
      <c r="C125" s="297"/>
      <c r="D125" s="297"/>
      <c r="E125" s="297"/>
      <c r="F125" s="297"/>
      <c r="G125" s="297"/>
      <c r="H125" s="297"/>
      <c r="I125" s="297"/>
      <c r="J125" s="402"/>
      <c r="K125" s="297"/>
      <c r="L125" s="208"/>
      <c r="M125" s="297"/>
      <c r="N125" s="297"/>
      <c r="O125" s="208"/>
      <c r="P125" s="465"/>
      <c r="R125" s="297"/>
      <c r="AE125" s="302"/>
    </row>
    <row r="126" spans="1:31" s="288" customFormat="1" ht="12.75" customHeight="1" x14ac:dyDescent="0.3">
      <c r="A126" s="147"/>
      <c r="C126" s="297"/>
      <c r="D126" s="297"/>
      <c r="E126" s="297"/>
      <c r="F126" s="297"/>
      <c r="G126" s="297"/>
      <c r="H126" s="297"/>
      <c r="I126" s="297"/>
      <c r="J126" s="402"/>
      <c r="K126" s="297"/>
      <c r="L126" s="208"/>
      <c r="M126" s="297"/>
      <c r="N126" s="297"/>
      <c r="O126" s="208"/>
      <c r="P126" s="465"/>
      <c r="R126" s="297"/>
      <c r="AE126" s="302"/>
    </row>
    <row r="127" spans="1:31" s="288" customFormat="1" ht="12.75" customHeight="1" x14ac:dyDescent="0.3">
      <c r="A127" s="147"/>
      <c r="C127" s="297"/>
      <c r="D127" s="297"/>
      <c r="E127" s="297"/>
      <c r="F127" s="297"/>
      <c r="G127" s="297"/>
      <c r="H127" s="297"/>
      <c r="I127" s="297"/>
      <c r="J127" s="402"/>
      <c r="K127" s="297"/>
      <c r="L127" s="208"/>
      <c r="M127" s="297"/>
      <c r="N127" s="297"/>
      <c r="O127" s="208"/>
      <c r="P127" s="465"/>
      <c r="R127" s="297"/>
      <c r="AE127" s="302"/>
    </row>
    <row r="128" spans="1:31" s="288" customFormat="1" ht="12.75" customHeight="1" x14ac:dyDescent="0.3">
      <c r="A128" s="147"/>
      <c r="C128" s="297"/>
      <c r="D128" s="297"/>
      <c r="E128" s="297"/>
      <c r="F128" s="297"/>
      <c r="G128" s="297"/>
      <c r="H128" s="297"/>
      <c r="I128" s="297"/>
      <c r="J128" s="402"/>
      <c r="K128" s="297"/>
      <c r="L128" s="208"/>
      <c r="M128" s="297"/>
      <c r="N128" s="297"/>
      <c r="O128" s="208"/>
      <c r="P128" s="465"/>
      <c r="R128" s="297"/>
      <c r="AE128" s="302"/>
    </row>
    <row r="129" spans="1:31" s="288" customFormat="1" ht="12.75" customHeight="1" x14ac:dyDescent="0.3">
      <c r="A129" s="147"/>
      <c r="C129" s="297"/>
      <c r="D129" s="297"/>
      <c r="E129" s="297"/>
      <c r="F129" s="297"/>
      <c r="G129" s="297"/>
      <c r="H129" s="297"/>
      <c r="I129" s="297"/>
      <c r="J129" s="402"/>
      <c r="K129" s="297"/>
      <c r="L129" s="208"/>
      <c r="M129" s="297"/>
      <c r="N129" s="297"/>
      <c r="O129" s="208"/>
      <c r="P129" s="465"/>
      <c r="R129" s="297"/>
      <c r="AE129" s="302"/>
    </row>
    <row r="130" spans="1:31" s="288" customFormat="1" ht="12.75" customHeight="1" x14ac:dyDescent="0.3">
      <c r="A130" s="147"/>
      <c r="C130" s="297"/>
      <c r="D130" s="297"/>
      <c r="E130" s="297"/>
      <c r="F130" s="297"/>
      <c r="G130" s="297"/>
      <c r="H130" s="297"/>
      <c r="I130" s="297"/>
      <c r="J130" s="402"/>
      <c r="K130" s="297"/>
      <c r="L130" s="208"/>
      <c r="M130" s="297"/>
      <c r="N130" s="297"/>
      <c r="O130" s="208"/>
      <c r="P130" s="465"/>
      <c r="R130" s="297"/>
      <c r="AE130" s="302"/>
    </row>
    <row r="131" spans="1:31" s="288" customFormat="1" ht="12.75" customHeight="1" x14ac:dyDescent="0.3">
      <c r="A131" s="147"/>
      <c r="C131" s="297"/>
      <c r="D131" s="297"/>
      <c r="E131" s="297"/>
      <c r="F131" s="297"/>
      <c r="G131" s="297"/>
      <c r="H131" s="297"/>
      <c r="I131" s="297"/>
      <c r="J131" s="402"/>
      <c r="K131" s="297"/>
      <c r="L131" s="208"/>
      <c r="M131" s="297"/>
      <c r="N131" s="297"/>
      <c r="O131" s="208"/>
      <c r="P131" s="465"/>
      <c r="R131" s="297"/>
      <c r="AE131" s="302"/>
    </row>
    <row r="132" spans="1:31" s="288" customFormat="1" ht="12.75" customHeight="1" x14ac:dyDescent="0.3">
      <c r="A132" s="147"/>
      <c r="C132" s="297"/>
      <c r="D132" s="297"/>
      <c r="E132" s="297"/>
      <c r="F132" s="297"/>
      <c r="G132" s="297"/>
      <c r="H132" s="297"/>
      <c r="I132" s="297"/>
      <c r="J132" s="402"/>
      <c r="K132" s="297"/>
      <c r="L132" s="208"/>
      <c r="M132" s="297"/>
      <c r="N132" s="297"/>
      <c r="O132" s="208"/>
      <c r="P132" s="465"/>
      <c r="R132" s="297"/>
      <c r="AE132" s="302"/>
    </row>
    <row r="133" spans="1:31" s="288" customFormat="1" ht="12.75" customHeight="1" x14ac:dyDescent="0.3">
      <c r="A133" s="147"/>
      <c r="C133" s="297"/>
      <c r="D133" s="297"/>
      <c r="E133" s="297"/>
      <c r="F133" s="297"/>
      <c r="G133" s="297"/>
      <c r="H133" s="297"/>
      <c r="I133" s="297"/>
      <c r="J133" s="402"/>
      <c r="K133" s="297"/>
      <c r="L133" s="208"/>
      <c r="M133" s="297"/>
      <c r="N133" s="297"/>
      <c r="O133" s="208"/>
      <c r="P133" s="465"/>
      <c r="R133" s="297"/>
      <c r="AE133" s="302"/>
    </row>
    <row r="134" spans="1:31" s="288" customFormat="1" ht="12.75" customHeight="1" x14ac:dyDescent="0.3">
      <c r="A134" s="147"/>
      <c r="C134" s="297"/>
      <c r="D134" s="297"/>
      <c r="E134" s="297"/>
      <c r="F134" s="297"/>
      <c r="G134" s="297"/>
      <c r="H134" s="297"/>
      <c r="I134" s="297"/>
      <c r="J134" s="402"/>
      <c r="K134" s="297"/>
      <c r="L134" s="208"/>
      <c r="M134" s="297"/>
      <c r="N134" s="297"/>
      <c r="O134" s="208"/>
      <c r="P134" s="465"/>
      <c r="R134" s="297"/>
      <c r="AE134" s="302"/>
    </row>
    <row r="135" spans="1:31" s="288" customFormat="1" ht="12.75" customHeight="1" x14ac:dyDescent="0.3">
      <c r="A135" s="147"/>
      <c r="C135" s="297"/>
      <c r="D135" s="297"/>
      <c r="E135" s="297"/>
      <c r="F135" s="297"/>
      <c r="G135" s="297"/>
      <c r="H135" s="297"/>
      <c r="I135" s="297"/>
      <c r="J135" s="402"/>
      <c r="K135" s="297"/>
      <c r="L135" s="208"/>
      <c r="M135" s="297"/>
      <c r="N135" s="297"/>
      <c r="O135" s="208"/>
      <c r="P135" s="465"/>
      <c r="R135" s="297"/>
      <c r="AE135" s="302"/>
    </row>
    <row r="136" spans="1:31" s="288" customFormat="1" ht="12.75" customHeight="1" x14ac:dyDescent="0.3">
      <c r="A136" s="147"/>
      <c r="C136" s="297"/>
      <c r="D136" s="297"/>
      <c r="E136" s="297"/>
      <c r="F136" s="297"/>
      <c r="G136" s="297"/>
      <c r="H136" s="297"/>
      <c r="I136" s="297"/>
      <c r="J136" s="402"/>
      <c r="K136" s="297"/>
      <c r="L136" s="208"/>
      <c r="M136" s="297"/>
      <c r="N136" s="297"/>
      <c r="O136" s="208"/>
      <c r="P136" s="465"/>
      <c r="R136" s="297"/>
      <c r="AE136" s="302"/>
    </row>
    <row r="137" spans="1:31" s="288" customFormat="1" ht="12.75" customHeight="1" x14ac:dyDescent="0.3">
      <c r="A137" s="147"/>
      <c r="C137" s="297"/>
      <c r="D137" s="297"/>
      <c r="E137" s="297"/>
      <c r="F137" s="297"/>
      <c r="G137" s="297"/>
      <c r="H137" s="297"/>
      <c r="I137" s="297"/>
      <c r="J137" s="402"/>
      <c r="K137" s="297"/>
      <c r="L137" s="208"/>
      <c r="M137" s="297"/>
      <c r="N137" s="297"/>
      <c r="O137" s="208"/>
      <c r="P137" s="465"/>
      <c r="R137" s="297"/>
      <c r="AE137" s="302"/>
    </row>
    <row r="138" spans="1:31" s="288" customFormat="1" ht="12.75" customHeight="1" x14ac:dyDescent="0.3">
      <c r="A138" s="147"/>
      <c r="C138" s="297"/>
      <c r="D138" s="297"/>
      <c r="E138" s="297"/>
      <c r="F138" s="297"/>
      <c r="G138" s="297"/>
      <c r="H138" s="297"/>
      <c r="I138" s="297"/>
      <c r="J138" s="402"/>
      <c r="K138" s="297"/>
      <c r="L138" s="208"/>
      <c r="M138" s="297"/>
      <c r="N138" s="297"/>
      <c r="O138" s="208"/>
      <c r="P138" s="465"/>
      <c r="R138" s="297"/>
      <c r="AE138" s="302"/>
    </row>
    <row r="139" spans="1:31" s="288" customFormat="1" ht="12.75" customHeight="1" x14ac:dyDescent="0.3">
      <c r="A139" s="147"/>
      <c r="C139" s="297"/>
      <c r="D139" s="297"/>
      <c r="E139" s="297"/>
      <c r="F139" s="297"/>
      <c r="G139" s="297"/>
      <c r="H139" s="297"/>
      <c r="I139" s="297"/>
      <c r="J139" s="402"/>
      <c r="K139" s="297"/>
      <c r="L139" s="208"/>
      <c r="M139" s="297"/>
      <c r="N139" s="297"/>
      <c r="O139" s="208"/>
      <c r="P139" s="465"/>
      <c r="R139" s="297"/>
      <c r="AE139" s="302"/>
    </row>
    <row r="140" spans="1:31" s="288" customFormat="1" ht="12.75" customHeight="1" x14ac:dyDescent="0.3">
      <c r="A140" s="147"/>
      <c r="C140" s="297"/>
      <c r="D140" s="297"/>
      <c r="E140" s="297"/>
      <c r="F140" s="297"/>
      <c r="G140" s="297"/>
      <c r="H140" s="297"/>
      <c r="I140" s="297"/>
      <c r="J140" s="402"/>
      <c r="K140" s="297"/>
      <c r="L140" s="208"/>
      <c r="M140" s="297"/>
      <c r="N140" s="297"/>
      <c r="O140" s="208"/>
      <c r="P140" s="465"/>
      <c r="R140" s="297"/>
      <c r="AE140" s="302"/>
    </row>
    <row r="141" spans="1:31" s="288" customFormat="1" ht="12.75" customHeight="1" x14ac:dyDescent="0.3">
      <c r="A141" s="147"/>
      <c r="C141" s="297"/>
      <c r="D141" s="297"/>
      <c r="E141" s="297"/>
      <c r="F141" s="297"/>
      <c r="G141" s="297"/>
      <c r="H141" s="297"/>
      <c r="I141" s="297"/>
      <c r="J141" s="402"/>
      <c r="K141" s="297"/>
      <c r="L141" s="208"/>
      <c r="M141" s="297"/>
      <c r="N141" s="297"/>
      <c r="O141" s="208"/>
      <c r="P141" s="465"/>
      <c r="R141" s="297"/>
      <c r="AE141" s="302"/>
    </row>
    <row r="142" spans="1:31" s="288" customFormat="1" ht="12.75" customHeight="1" x14ac:dyDescent="0.3">
      <c r="A142" s="147"/>
      <c r="C142" s="297"/>
      <c r="D142" s="297"/>
      <c r="E142" s="297"/>
      <c r="F142" s="297"/>
      <c r="G142" s="297"/>
      <c r="H142" s="297"/>
      <c r="I142" s="297"/>
      <c r="J142" s="402"/>
      <c r="K142" s="297"/>
      <c r="L142" s="208"/>
      <c r="M142" s="297"/>
      <c r="N142" s="297"/>
      <c r="O142" s="208"/>
      <c r="P142" s="465"/>
      <c r="R142" s="297"/>
      <c r="AE142" s="302"/>
    </row>
    <row r="143" spans="1:31" s="288" customFormat="1" ht="12.75" customHeight="1" x14ac:dyDescent="0.3">
      <c r="A143" s="147"/>
      <c r="C143" s="297"/>
      <c r="D143" s="297"/>
      <c r="E143" s="297"/>
      <c r="F143" s="297"/>
      <c r="G143" s="297"/>
      <c r="H143" s="297"/>
      <c r="I143" s="297"/>
      <c r="J143" s="402"/>
      <c r="K143" s="297"/>
      <c r="L143" s="208"/>
      <c r="M143" s="297"/>
      <c r="N143" s="297"/>
      <c r="O143" s="208"/>
      <c r="P143" s="465"/>
      <c r="R143" s="297"/>
      <c r="AE143" s="302"/>
    </row>
    <row r="144" spans="1:31" s="288" customFormat="1" ht="12.75" customHeight="1" x14ac:dyDescent="0.3">
      <c r="A144" s="147"/>
      <c r="C144" s="297"/>
      <c r="D144" s="297"/>
      <c r="E144" s="297"/>
      <c r="F144" s="297"/>
      <c r="G144" s="297"/>
      <c r="H144" s="297"/>
      <c r="I144" s="297"/>
      <c r="J144" s="402"/>
      <c r="K144" s="297"/>
      <c r="L144" s="208"/>
      <c r="M144" s="297"/>
      <c r="N144" s="297"/>
      <c r="O144" s="208"/>
      <c r="P144" s="465"/>
      <c r="R144" s="297"/>
      <c r="AE144" s="302"/>
    </row>
    <row r="145" spans="1:31" s="288" customFormat="1" ht="12.75" customHeight="1" x14ac:dyDescent="0.3">
      <c r="A145" s="147"/>
      <c r="C145" s="297"/>
      <c r="D145" s="297"/>
      <c r="E145" s="297"/>
      <c r="F145" s="297"/>
      <c r="G145" s="297"/>
      <c r="H145" s="297"/>
      <c r="I145" s="297"/>
      <c r="J145" s="402"/>
      <c r="K145" s="297"/>
      <c r="L145" s="208"/>
      <c r="M145" s="297"/>
      <c r="N145" s="297"/>
      <c r="O145" s="208"/>
      <c r="P145" s="465"/>
      <c r="R145" s="297"/>
      <c r="AE145" s="302"/>
    </row>
    <row r="146" spans="1:31" s="288" customFormat="1" ht="12.75" customHeight="1" x14ac:dyDescent="0.3">
      <c r="A146" s="147"/>
      <c r="C146" s="297"/>
      <c r="D146" s="297"/>
      <c r="E146" s="297"/>
      <c r="F146" s="297"/>
      <c r="G146" s="297"/>
      <c r="H146" s="297"/>
      <c r="I146" s="297"/>
      <c r="J146" s="402"/>
      <c r="K146" s="297"/>
      <c r="L146" s="208"/>
      <c r="M146" s="297"/>
      <c r="N146" s="297"/>
      <c r="O146" s="208"/>
      <c r="P146" s="465"/>
      <c r="R146" s="297"/>
      <c r="AE146" s="302"/>
    </row>
    <row r="147" spans="1:31" s="288" customFormat="1" ht="12.75" customHeight="1" x14ac:dyDescent="0.3">
      <c r="A147" s="147"/>
      <c r="C147" s="297"/>
      <c r="D147" s="297"/>
      <c r="E147" s="297"/>
      <c r="F147" s="297"/>
      <c r="G147" s="297"/>
      <c r="H147" s="297"/>
      <c r="I147" s="297"/>
      <c r="J147" s="402"/>
      <c r="K147" s="297"/>
      <c r="L147" s="208"/>
      <c r="M147" s="297"/>
      <c r="N147" s="297"/>
      <c r="O147" s="208"/>
      <c r="P147" s="465"/>
      <c r="R147" s="297"/>
      <c r="AE147" s="302"/>
    </row>
    <row r="148" spans="1:31" s="288" customFormat="1" ht="12.75" customHeight="1" x14ac:dyDescent="0.3">
      <c r="A148" s="147"/>
      <c r="C148" s="297"/>
      <c r="D148" s="297"/>
      <c r="E148" s="297"/>
      <c r="F148" s="297"/>
      <c r="G148" s="297"/>
      <c r="H148" s="297"/>
      <c r="I148" s="297"/>
      <c r="J148" s="402"/>
      <c r="K148" s="297"/>
      <c r="L148" s="208"/>
      <c r="M148" s="297"/>
      <c r="N148" s="297"/>
      <c r="O148" s="208"/>
      <c r="P148" s="465"/>
      <c r="R148" s="297"/>
      <c r="AE148" s="302"/>
    </row>
    <row r="149" spans="1:31" s="288" customFormat="1" ht="12.75" customHeight="1" x14ac:dyDescent="0.3">
      <c r="A149" s="147"/>
      <c r="C149" s="297"/>
      <c r="D149" s="297"/>
      <c r="E149" s="297"/>
      <c r="F149" s="297"/>
      <c r="G149" s="297"/>
      <c r="H149" s="297"/>
      <c r="I149" s="297"/>
      <c r="J149" s="402"/>
      <c r="K149" s="297"/>
      <c r="L149" s="208"/>
      <c r="M149" s="297"/>
      <c r="N149" s="297"/>
      <c r="O149" s="208"/>
      <c r="P149" s="465"/>
      <c r="R149" s="297"/>
      <c r="AE149" s="302"/>
    </row>
    <row r="150" spans="1:31" s="288" customFormat="1" ht="12.75" customHeight="1" x14ac:dyDescent="0.3">
      <c r="A150" s="147"/>
      <c r="C150" s="297"/>
      <c r="D150" s="297"/>
      <c r="E150" s="297"/>
      <c r="F150" s="297"/>
      <c r="G150" s="297"/>
      <c r="H150" s="297"/>
      <c r="I150" s="297"/>
      <c r="J150" s="402"/>
      <c r="K150" s="297"/>
      <c r="L150" s="208"/>
      <c r="M150" s="297"/>
      <c r="N150" s="297"/>
      <c r="O150" s="208"/>
      <c r="P150" s="465"/>
      <c r="R150" s="297"/>
      <c r="AE150" s="302"/>
    </row>
    <row r="151" spans="1:31" s="288" customFormat="1" ht="12.75" customHeight="1" x14ac:dyDescent="0.3">
      <c r="A151" s="147"/>
      <c r="C151" s="297"/>
      <c r="D151" s="297"/>
      <c r="E151" s="297"/>
      <c r="F151" s="297"/>
      <c r="G151" s="297"/>
      <c r="H151" s="297"/>
      <c r="I151" s="297"/>
      <c r="J151" s="402"/>
      <c r="K151" s="297"/>
      <c r="L151" s="208"/>
      <c r="M151" s="297"/>
      <c r="N151" s="297"/>
      <c r="O151" s="208"/>
      <c r="P151" s="465"/>
      <c r="R151" s="297"/>
      <c r="AE151" s="302"/>
    </row>
    <row r="152" spans="1:31" s="288" customFormat="1" ht="12.75" customHeight="1" x14ac:dyDescent="0.3">
      <c r="A152" s="147"/>
      <c r="C152" s="297"/>
      <c r="D152" s="297"/>
      <c r="E152" s="297"/>
      <c r="F152" s="297"/>
      <c r="G152" s="297"/>
      <c r="H152" s="297"/>
      <c r="I152" s="297"/>
      <c r="J152" s="402"/>
      <c r="K152" s="297"/>
      <c r="L152" s="208"/>
      <c r="M152" s="297"/>
      <c r="N152" s="297"/>
      <c r="O152" s="208"/>
      <c r="P152" s="465"/>
      <c r="R152" s="297"/>
      <c r="AE152" s="302"/>
    </row>
    <row r="153" spans="1:31" s="288" customFormat="1" ht="12.75" customHeight="1" x14ac:dyDescent="0.3">
      <c r="A153" s="147"/>
      <c r="C153" s="297"/>
      <c r="D153" s="297"/>
      <c r="E153" s="297"/>
      <c r="F153" s="297"/>
      <c r="G153" s="297"/>
      <c r="H153" s="297"/>
      <c r="I153" s="297"/>
      <c r="J153" s="402"/>
      <c r="K153" s="297"/>
      <c r="L153" s="208"/>
      <c r="M153" s="297"/>
      <c r="N153" s="297"/>
      <c r="O153" s="208"/>
      <c r="P153" s="465"/>
      <c r="R153" s="297"/>
      <c r="AE153" s="302"/>
    </row>
    <row r="154" spans="1:31" s="288" customFormat="1" ht="12.75" customHeight="1" x14ac:dyDescent="0.3">
      <c r="A154" s="147"/>
      <c r="C154" s="297"/>
      <c r="D154" s="297"/>
      <c r="E154" s="297"/>
      <c r="F154" s="297"/>
      <c r="G154" s="297"/>
      <c r="H154" s="297"/>
      <c r="I154" s="297"/>
      <c r="J154" s="402"/>
      <c r="K154" s="297"/>
      <c r="L154" s="208"/>
      <c r="M154" s="297"/>
      <c r="N154" s="297"/>
      <c r="O154" s="208"/>
      <c r="P154" s="465"/>
      <c r="R154" s="297"/>
      <c r="AE154" s="302"/>
    </row>
    <row r="155" spans="1:31" s="288" customFormat="1" ht="12.75" customHeight="1" x14ac:dyDescent="0.3">
      <c r="A155" s="147"/>
      <c r="C155" s="297"/>
      <c r="D155" s="297"/>
      <c r="E155" s="297"/>
      <c r="F155" s="297"/>
      <c r="G155" s="297"/>
      <c r="H155" s="297"/>
      <c r="I155" s="297"/>
      <c r="J155" s="402"/>
      <c r="K155" s="297"/>
      <c r="L155" s="208"/>
      <c r="M155" s="297"/>
      <c r="N155" s="297"/>
      <c r="O155" s="208"/>
      <c r="P155" s="465"/>
      <c r="R155" s="297"/>
      <c r="AE155" s="302"/>
    </row>
    <row r="156" spans="1:31" s="288" customFormat="1" ht="12.75" customHeight="1" x14ac:dyDescent="0.3">
      <c r="A156" s="147"/>
      <c r="C156" s="297"/>
      <c r="D156" s="297"/>
      <c r="E156" s="297"/>
      <c r="F156" s="297"/>
      <c r="G156" s="297"/>
      <c r="H156" s="297"/>
      <c r="I156" s="297"/>
      <c r="J156" s="402"/>
      <c r="K156" s="297"/>
      <c r="L156" s="208"/>
      <c r="M156" s="297"/>
      <c r="N156" s="297"/>
      <c r="O156" s="208"/>
      <c r="P156" s="465"/>
      <c r="R156" s="297"/>
      <c r="AE156" s="302"/>
    </row>
    <row r="157" spans="1:31" s="288" customFormat="1" ht="12.75" customHeight="1" x14ac:dyDescent="0.3">
      <c r="A157" s="147"/>
      <c r="C157" s="297"/>
      <c r="D157" s="297"/>
      <c r="E157" s="297"/>
      <c r="F157" s="297"/>
      <c r="G157" s="297"/>
      <c r="H157" s="297"/>
      <c r="I157" s="297"/>
      <c r="J157" s="402"/>
      <c r="K157" s="297"/>
      <c r="L157" s="208"/>
      <c r="M157" s="297"/>
      <c r="N157" s="297"/>
      <c r="O157" s="208"/>
      <c r="P157" s="465"/>
      <c r="R157" s="297"/>
      <c r="AE157" s="302"/>
    </row>
    <row r="158" spans="1:31" s="288" customFormat="1" ht="12.75" customHeight="1" x14ac:dyDescent="0.3">
      <c r="A158" s="147"/>
      <c r="C158" s="297"/>
      <c r="D158" s="297"/>
      <c r="E158" s="297"/>
      <c r="F158" s="297"/>
      <c r="G158" s="297"/>
      <c r="H158" s="297"/>
      <c r="I158" s="297"/>
      <c r="J158" s="402"/>
      <c r="K158" s="297"/>
      <c r="L158" s="208"/>
      <c r="M158" s="297"/>
      <c r="N158" s="297"/>
      <c r="O158" s="208"/>
      <c r="P158" s="465"/>
      <c r="R158" s="297"/>
      <c r="AE158" s="302"/>
    </row>
    <row r="159" spans="1:31" s="288" customFormat="1" ht="12.75" customHeight="1" x14ac:dyDescent="0.3">
      <c r="A159" s="147"/>
      <c r="C159" s="297"/>
      <c r="D159" s="297"/>
      <c r="E159" s="297"/>
      <c r="F159" s="297"/>
      <c r="G159" s="297"/>
      <c r="H159" s="297"/>
      <c r="I159" s="297"/>
      <c r="J159" s="402"/>
      <c r="K159" s="297"/>
      <c r="L159" s="208"/>
      <c r="M159" s="297"/>
      <c r="N159" s="297"/>
      <c r="O159" s="208"/>
      <c r="P159" s="465"/>
      <c r="R159" s="297"/>
      <c r="AE159" s="302"/>
    </row>
    <row r="160" spans="1:31" s="288" customFormat="1" ht="12.75" customHeight="1" x14ac:dyDescent="0.3">
      <c r="A160" s="147"/>
      <c r="C160" s="297"/>
      <c r="D160" s="297"/>
      <c r="E160" s="297"/>
      <c r="F160" s="297"/>
      <c r="G160" s="297"/>
      <c r="H160" s="297"/>
      <c r="I160" s="297"/>
      <c r="J160" s="402"/>
      <c r="K160" s="297"/>
      <c r="L160" s="208"/>
      <c r="M160" s="297"/>
      <c r="N160" s="297"/>
      <c r="O160" s="208"/>
      <c r="P160" s="465"/>
      <c r="R160" s="297"/>
      <c r="AE160" s="302"/>
    </row>
    <row r="161" spans="1:31" s="288" customFormat="1" ht="12.75" customHeight="1" x14ac:dyDescent="0.3">
      <c r="A161" s="147"/>
      <c r="C161" s="297"/>
      <c r="D161" s="297"/>
      <c r="E161" s="297"/>
      <c r="F161" s="297"/>
      <c r="G161" s="297"/>
      <c r="H161" s="297"/>
      <c r="I161" s="297"/>
      <c r="J161" s="402"/>
      <c r="K161" s="297"/>
      <c r="L161" s="208"/>
      <c r="M161" s="297"/>
      <c r="N161" s="297"/>
      <c r="O161" s="208"/>
      <c r="P161" s="465"/>
      <c r="R161" s="297"/>
      <c r="AE161" s="302"/>
    </row>
    <row r="162" spans="1:31" s="288" customFormat="1" ht="12.75" customHeight="1" x14ac:dyDescent="0.3">
      <c r="A162" s="147"/>
      <c r="C162" s="297"/>
      <c r="D162" s="297"/>
      <c r="E162" s="297"/>
      <c r="F162" s="297"/>
      <c r="G162" s="297"/>
      <c r="H162" s="297"/>
      <c r="I162" s="297"/>
      <c r="J162" s="402"/>
      <c r="K162" s="297"/>
      <c r="L162" s="208"/>
      <c r="M162" s="297"/>
      <c r="N162" s="297"/>
      <c r="O162" s="208"/>
      <c r="P162" s="465"/>
      <c r="R162" s="297"/>
      <c r="AE162" s="302"/>
    </row>
    <row r="163" spans="1:31" s="288" customFormat="1" ht="12.75" customHeight="1" x14ac:dyDescent="0.3">
      <c r="A163" s="147"/>
      <c r="C163" s="297"/>
      <c r="D163" s="297"/>
      <c r="E163" s="297"/>
      <c r="F163" s="297"/>
      <c r="G163" s="297"/>
      <c r="H163" s="297"/>
      <c r="I163" s="297"/>
      <c r="J163" s="402"/>
      <c r="K163" s="297"/>
      <c r="L163" s="208"/>
      <c r="M163" s="297"/>
      <c r="N163" s="297"/>
      <c r="O163" s="208"/>
      <c r="P163" s="465"/>
      <c r="R163" s="297"/>
      <c r="AE163" s="302"/>
    </row>
    <row r="164" spans="1:31" s="288" customFormat="1" ht="12.75" customHeight="1" x14ac:dyDescent="0.3">
      <c r="A164" s="147"/>
      <c r="C164" s="297"/>
      <c r="D164" s="297"/>
      <c r="E164" s="297"/>
      <c r="F164" s="297"/>
      <c r="G164" s="297"/>
      <c r="H164" s="297"/>
      <c r="I164" s="297"/>
      <c r="J164" s="402"/>
      <c r="K164" s="297"/>
      <c r="L164" s="208"/>
      <c r="M164" s="297"/>
      <c r="N164" s="297"/>
      <c r="O164" s="208"/>
      <c r="P164" s="465"/>
      <c r="R164" s="297"/>
      <c r="AE164" s="302"/>
    </row>
    <row r="165" spans="1:31" s="288" customFormat="1" ht="12.75" customHeight="1" x14ac:dyDescent="0.3">
      <c r="A165" s="147"/>
      <c r="C165" s="297"/>
      <c r="D165" s="297"/>
      <c r="E165" s="297"/>
      <c r="F165" s="297"/>
      <c r="G165" s="297"/>
      <c r="H165" s="297"/>
      <c r="I165" s="297"/>
      <c r="J165" s="402"/>
      <c r="K165" s="297"/>
      <c r="L165" s="208"/>
      <c r="M165" s="297"/>
      <c r="N165" s="297"/>
      <c r="O165" s="208"/>
      <c r="P165" s="465"/>
      <c r="R165" s="297"/>
      <c r="AE165" s="302"/>
    </row>
    <row r="166" spans="1:31" s="288" customFormat="1" ht="12.75" customHeight="1" x14ac:dyDescent="0.3">
      <c r="A166" s="147"/>
      <c r="C166" s="297"/>
      <c r="D166" s="297"/>
      <c r="E166" s="297"/>
      <c r="F166" s="297"/>
      <c r="G166" s="297"/>
      <c r="H166" s="297"/>
      <c r="I166" s="297"/>
      <c r="J166" s="402"/>
      <c r="K166" s="297"/>
      <c r="L166" s="208"/>
      <c r="M166" s="297"/>
      <c r="N166" s="297"/>
      <c r="O166" s="208"/>
      <c r="P166" s="465"/>
      <c r="R166" s="297"/>
      <c r="AE166" s="302"/>
    </row>
    <row r="167" spans="1:31" s="288" customFormat="1" ht="12.75" customHeight="1" x14ac:dyDescent="0.3">
      <c r="A167" s="147"/>
      <c r="C167" s="297"/>
      <c r="D167" s="297"/>
      <c r="E167" s="297"/>
      <c r="F167" s="297"/>
      <c r="G167" s="297"/>
      <c r="H167" s="297"/>
      <c r="I167" s="297"/>
      <c r="J167" s="402"/>
      <c r="K167" s="297"/>
      <c r="L167" s="208"/>
      <c r="M167" s="297"/>
      <c r="N167" s="297"/>
      <c r="O167" s="208"/>
      <c r="P167" s="465"/>
      <c r="R167" s="297"/>
      <c r="AE167" s="302"/>
    </row>
    <row r="168" spans="1:31" s="288" customFormat="1" ht="12.75" customHeight="1" x14ac:dyDescent="0.3">
      <c r="A168" s="147"/>
      <c r="C168" s="297"/>
      <c r="D168" s="297"/>
      <c r="E168" s="297"/>
      <c r="F168" s="297"/>
      <c r="G168" s="297"/>
      <c r="H168" s="297"/>
      <c r="I168" s="297"/>
      <c r="J168" s="402"/>
      <c r="K168" s="297"/>
      <c r="L168" s="208"/>
      <c r="M168" s="297"/>
      <c r="N168" s="297"/>
      <c r="O168" s="208"/>
      <c r="P168" s="465"/>
      <c r="R168" s="297"/>
      <c r="AE168" s="302"/>
    </row>
    <row r="169" spans="1:31" s="288" customFormat="1" ht="12.75" customHeight="1" x14ac:dyDescent="0.3">
      <c r="A169" s="147"/>
      <c r="C169" s="297"/>
      <c r="D169" s="297"/>
      <c r="E169" s="297"/>
      <c r="F169" s="297"/>
      <c r="G169" s="297"/>
      <c r="H169" s="297"/>
      <c r="I169" s="297"/>
      <c r="J169" s="402"/>
      <c r="K169" s="297"/>
      <c r="L169" s="208"/>
      <c r="M169" s="297"/>
      <c r="N169" s="297"/>
      <c r="O169" s="208"/>
      <c r="P169" s="465"/>
      <c r="R169" s="297"/>
      <c r="AE169" s="302"/>
    </row>
    <row r="170" spans="1:31" s="288" customFormat="1" ht="12.75" customHeight="1" x14ac:dyDescent="0.3">
      <c r="A170" s="147"/>
      <c r="C170" s="297"/>
      <c r="D170" s="297"/>
      <c r="E170" s="297"/>
      <c r="F170" s="297"/>
      <c r="G170" s="297"/>
      <c r="H170" s="297"/>
      <c r="I170" s="297"/>
      <c r="J170" s="402"/>
      <c r="K170" s="297"/>
      <c r="L170" s="208"/>
      <c r="M170" s="297"/>
      <c r="N170" s="297"/>
      <c r="O170" s="208"/>
      <c r="P170" s="465"/>
      <c r="R170" s="297"/>
      <c r="AE170" s="302"/>
    </row>
    <row r="171" spans="1:31" s="288" customFormat="1" ht="12.75" customHeight="1" x14ac:dyDescent="0.3">
      <c r="A171" s="147"/>
      <c r="C171" s="297"/>
      <c r="D171" s="297"/>
      <c r="E171" s="297"/>
      <c r="F171" s="297"/>
      <c r="G171" s="297"/>
      <c r="H171" s="297"/>
      <c r="I171" s="297"/>
      <c r="J171" s="402"/>
      <c r="K171" s="297"/>
      <c r="L171" s="208"/>
      <c r="M171" s="297"/>
      <c r="N171" s="297"/>
      <c r="O171" s="208"/>
      <c r="P171" s="465"/>
      <c r="R171" s="297"/>
      <c r="AE171" s="302"/>
    </row>
    <row r="172" spans="1:31" s="288" customFormat="1" ht="12.75" customHeight="1" x14ac:dyDescent="0.3">
      <c r="A172" s="147"/>
      <c r="C172" s="297"/>
      <c r="D172" s="297"/>
      <c r="E172" s="297"/>
      <c r="F172" s="297"/>
      <c r="G172" s="297"/>
      <c r="H172" s="297"/>
      <c r="I172" s="297"/>
      <c r="J172" s="402"/>
      <c r="K172" s="297"/>
      <c r="L172" s="208"/>
      <c r="M172" s="297"/>
      <c r="N172" s="297"/>
      <c r="O172" s="208"/>
      <c r="P172" s="465"/>
      <c r="R172" s="297"/>
      <c r="AE172" s="302"/>
    </row>
    <row r="173" spans="1:31" s="288" customFormat="1" ht="12.75" customHeight="1" x14ac:dyDescent="0.3">
      <c r="A173" s="147"/>
      <c r="C173" s="297"/>
      <c r="D173" s="297"/>
      <c r="E173" s="297"/>
      <c r="F173" s="297"/>
      <c r="G173" s="297"/>
      <c r="H173" s="297"/>
      <c r="I173" s="297"/>
      <c r="J173" s="402"/>
      <c r="K173" s="297"/>
      <c r="L173" s="208"/>
      <c r="M173" s="297"/>
      <c r="N173" s="297"/>
      <c r="O173" s="208"/>
      <c r="P173" s="465"/>
      <c r="R173" s="297"/>
      <c r="AE173" s="302"/>
    </row>
    <row r="174" spans="1:31" s="288" customFormat="1" ht="12.75" customHeight="1" x14ac:dyDescent="0.3">
      <c r="A174" s="147"/>
      <c r="C174" s="297"/>
      <c r="D174" s="297"/>
      <c r="E174" s="297"/>
      <c r="F174" s="297"/>
      <c r="G174" s="297"/>
      <c r="H174" s="297"/>
      <c r="I174" s="297"/>
      <c r="J174" s="402"/>
      <c r="K174" s="297"/>
      <c r="L174" s="208"/>
      <c r="M174" s="297"/>
      <c r="N174" s="297"/>
      <c r="O174" s="208"/>
      <c r="P174" s="465"/>
      <c r="R174" s="297"/>
      <c r="AE174" s="302"/>
    </row>
    <row r="175" spans="1:31" s="288" customFormat="1" ht="12.75" customHeight="1" x14ac:dyDescent="0.3">
      <c r="A175" s="147"/>
      <c r="C175" s="297"/>
      <c r="D175" s="297"/>
      <c r="E175" s="297"/>
      <c r="F175" s="297"/>
      <c r="G175" s="297"/>
      <c r="H175" s="297"/>
      <c r="I175" s="297"/>
      <c r="J175" s="402"/>
      <c r="K175" s="297"/>
      <c r="L175" s="208"/>
      <c r="M175" s="297"/>
      <c r="N175" s="297"/>
      <c r="O175" s="208"/>
      <c r="P175" s="465"/>
      <c r="R175" s="297"/>
      <c r="AE175" s="302"/>
    </row>
    <row r="176" spans="1:31" s="288" customFormat="1" ht="12.75" customHeight="1" x14ac:dyDescent="0.3">
      <c r="A176" s="147"/>
      <c r="C176" s="297"/>
      <c r="D176" s="297"/>
      <c r="E176" s="297"/>
      <c r="F176" s="297"/>
      <c r="G176" s="297"/>
      <c r="H176" s="297"/>
      <c r="I176" s="297"/>
      <c r="J176" s="402"/>
      <c r="K176" s="297"/>
      <c r="L176" s="208"/>
      <c r="M176" s="297"/>
      <c r="N176" s="297"/>
      <c r="O176" s="208"/>
      <c r="P176" s="465"/>
      <c r="R176" s="297"/>
      <c r="AE176" s="302"/>
    </row>
    <row r="177" spans="1:31" s="288" customFormat="1" ht="12.75" customHeight="1" x14ac:dyDescent="0.3">
      <c r="A177" s="147"/>
      <c r="C177" s="297"/>
      <c r="D177" s="297"/>
      <c r="E177" s="297"/>
      <c r="F177" s="297"/>
      <c r="G177" s="297"/>
      <c r="H177" s="297"/>
      <c r="I177" s="297"/>
      <c r="J177" s="402"/>
      <c r="K177" s="297"/>
      <c r="L177" s="208"/>
      <c r="M177" s="297"/>
      <c r="N177" s="297"/>
      <c r="O177" s="208"/>
      <c r="P177" s="465"/>
      <c r="R177" s="297"/>
      <c r="AE177" s="302"/>
    </row>
    <row r="178" spans="1:31" s="288" customFormat="1" ht="12.75" customHeight="1" x14ac:dyDescent="0.3">
      <c r="A178" s="147"/>
      <c r="C178" s="297"/>
      <c r="D178" s="297"/>
      <c r="E178" s="297"/>
      <c r="F178" s="297"/>
      <c r="G178" s="297"/>
      <c r="H178" s="297"/>
      <c r="I178" s="297"/>
      <c r="J178" s="402"/>
      <c r="K178" s="297"/>
      <c r="L178" s="208"/>
      <c r="M178" s="297"/>
      <c r="N178" s="297"/>
      <c r="O178" s="208"/>
      <c r="P178" s="465"/>
      <c r="R178" s="297"/>
      <c r="AE178" s="302"/>
    </row>
    <row r="179" spans="1:31" s="288" customFormat="1" ht="12.75" customHeight="1" x14ac:dyDescent="0.3">
      <c r="A179" s="147"/>
      <c r="C179" s="297"/>
      <c r="D179" s="297"/>
      <c r="E179" s="297"/>
      <c r="F179" s="297"/>
      <c r="G179" s="297"/>
      <c r="H179" s="297"/>
      <c r="I179" s="297"/>
      <c r="J179" s="402"/>
      <c r="K179" s="297"/>
      <c r="L179" s="208"/>
      <c r="M179" s="297"/>
      <c r="N179" s="297"/>
      <c r="O179" s="208"/>
      <c r="P179" s="465"/>
      <c r="R179" s="297"/>
      <c r="AE179" s="302"/>
    </row>
    <row r="180" spans="1:31" s="288" customFormat="1" ht="12.75" customHeight="1" x14ac:dyDescent="0.3">
      <c r="A180" s="147"/>
      <c r="C180" s="297"/>
      <c r="D180" s="297"/>
      <c r="E180" s="297"/>
      <c r="F180" s="297"/>
      <c r="G180" s="297"/>
      <c r="H180" s="297"/>
      <c r="I180" s="297"/>
      <c r="J180" s="402"/>
      <c r="K180" s="297"/>
      <c r="L180" s="208"/>
      <c r="M180" s="297"/>
      <c r="N180" s="297"/>
      <c r="O180" s="208"/>
      <c r="P180" s="465"/>
      <c r="R180" s="297"/>
      <c r="AE180" s="302"/>
    </row>
    <row r="181" spans="1:31" s="288" customFormat="1" ht="12.75" customHeight="1" x14ac:dyDescent="0.3">
      <c r="A181" s="147"/>
      <c r="C181" s="297"/>
      <c r="D181" s="297"/>
      <c r="E181" s="297"/>
      <c r="F181" s="297"/>
      <c r="G181" s="297"/>
      <c r="H181" s="297"/>
      <c r="I181" s="297"/>
      <c r="J181" s="402"/>
      <c r="K181" s="297"/>
      <c r="L181" s="208"/>
      <c r="M181" s="297"/>
      <c r="N181" s="297"/>
      <c r="O181" s="208"/>
      <c r="P181" s="465"/>
      <c r="R181" s="297"/>
      <c r="AE181" s="302"/>
    </row>
    <row r="182" spans="1:31" s="288" customFormat="1" ht="12.75" customHeight="1" x14ac:dyDescent="0.3">
      <c r="A182" s="147"/>
      <c r="C182" s="297"/>
      <c r="D182" s="297"/>
      <c r="E182" s="297"/>
      <c r="F182" s="297"/>
      <c r="G182" s="297"/>
      <c r="H182" s="297"/>
      <c r="I182" s="297"/>
      <c r="J182" s="402"/>
      <c r="K182" s="297"/>
      <c r="L182" s="208"/>
      <c r="M182" s="297"/>
      <c r="N182" s="297"/>
      <c r="O182" s="208"/>
      <c r="P182" s="465"/>
      <c r="R182" s="297"/>
      <c r="AE182" s="302"/>
    </row>
    <row r="183" spans="1:31" s="288" customFormat="1" ht="12.75" customHeight="1" x14ac:dyDescent="0.3">
      <c r="A183" s="147"/>
      <c r="C183" s="297"/>
      <c r="D183" s="297"/>
      <c r="E183" s="297"/>
      <c r="F183" s="297"/>
      <c r="G183" s="297"/>
      <c r="H183" s="297"/>
      <c r="I183" s="297"/>
      <c r="J183" s="402"/>
      <c r="K183" s="297"/>
      <c r="L183" s="208"/>
      <c r="M183" s="297"/>
      <c r="N183" s="297"/>
      <c r="O183" s="208"/>
      <c r="P183" s="465"/>
      <c r="R183" s="297"/>
      <c r="AE183" s="302"/>
    </row>
    <row r="184" spans="1:31" s="288" customFormat="1" ht="12.75" customHeight="1" x14ac:dyDescent="0.3">
      <c r="A184" s="147"/>
      <c r="C184" s="297"/>
      <c r="D184" s="297"/>
      <c r="E184" s="297"/>
      <c r="F184" s="297"/>
      <c r="G184" s="297"/>
      <c r="H184" s="297"/>
      <c r="I184" s="297"/>
      <c r="J184" s="402"/>
      <c r="K184" s="297"/>
      <c r="L184" s="208"/>
      <c r="M184" s="297"/>
      <c r="N184" s="297"/>
      <c r="O184" s="208"/>
      <c r="P184" s="465"/>
      <c r="R184" s="297"/>
      <c r="AE184" s="302"/>
    </row>
    <row r="185" spans="1:31" s="288" customFormat="1" ht="12.75" customHeight="1" x14ac:dyDescent="0.3">
      <c r="A185" s="147"/>
      <c r="C185" s="297"/>
      <c r="D185" s="297"/>
      <c r="E185" s="297"/>
      <c r="F185" s="297"/>
      <c r="G185" s="297"/>
      <c r="H185" s="297"/>
      <c r="I185" s="297"/>
      <c r="J185" s="402"/>
      <c r="K185" s="297"/>
      <c r="L185" s="208"/>
      <c r="M185" s="297"/>
      <c r="N185" s="297"/>
      <c r="O185" s="208"/>
      <c r="P185" s="465"/>
      <c r="R185" s="297"/>
      <c r="AE185" s="302"/>
    </row>
    <row r="186" spans="1:31" s="288" customFormat="1" ht="12.75" customHeight="1" x14ac:dyDescent="0.3">
      <c r="A186" s="147"/>
      <c r="C186" s="297"/>
      <c r="D186" s="297"/>
      <c r="E186" s="297"/>
      <c r="F186" s="297"/>
      <c r="G186" s="297"/>
      <c r="H186" s="297"/>
      <c r="I186" s="297"/>
      <c r="J186" s="402"/>
      <c r="K186" s="297"/>
      <c r="L186" s="208"/>
      <c r="M186" s="297"/>
      <c r="N186" s="297"/>
      <c r="O186" s="208"/>
      <c r="P186" s="465"/>
      <c r="R186" s="297"/>
      <c r="AE186" s="302"/>
    </row>
    <row r="187" spans="1:31" s="288" customFormat="1" ht="12.75" customHeight="1" x14ac:dyDescent="0.3">
      <c r="A187" s="147"/>
      <c r="C187" s="297"/>
      <c r="D187" s="297"/>
      <c r="E187" s="297"/>
      <c r="F187" s="297"/>
      <c r="G187" s="297"/>
      <c r="H187" s="297"/>
      <c r="I187" s="297"/>
      <c r="J187" s="402"/>
      <c r="K187" s="297"/>
      <c r="L187" s="208"/>
      <c r="M187" s="297"/>
      <c r="N187" s="297"/>
      <c r="O187" s="208"/>
      <c r="P187" s="465"/>
      <c r="R187" s="297"/>
      <c r="AE187" s="302"/>
    </row>
    <row r="188" spans="1:31" s="288" customFormat="1" ht="12.75" customHeight="1" x14ac:dyDescent="0.3">
      <c r="A188" s="147"/>
      <c r="C188" s="297"/>
      <c r="D188" s="297"/>
      <c r="E188" s="297"/>
      <c r="F188" s="297"/>
      <c r="G188" s="297"/>
      <c r="H188" s="297"/>
      <c r="I188" s="297"/>
      <c r="J188" s="402"/>
      <c r="K188" s="297"/>
      <c r="L188" s="208"/>
      <c r="M188" s="297"/>
      <c r="N188" s="297"/>
      <c r="O188" s="208"/>
      <c r="P188" s="465"/>
      <c r="R188" s="297"/>
      <c r="AE188" s="302"/>
    </row>
    <row r="189" spans="1:31" s="288" customFormat="1" ht="12.75" customHeight="1" x14ac:dyDescent="0.3">
      <c r="A189" s="147"/>
      <c r="C189" s="297"/>
      <c r="D189" s="297"/>
      <c r="E189" s="297"/>
      <c r="F189" s="297"/>
      <c r="G189" s="297"/>
      <c r="H189" s="297"/>
      <c r="I189" s="297"/>
      <c r="J189" s="402"/>
      <c r="K189" s="297"/>
      <c r="L189" s="208"/>
      <c r="M189" s="297"/>
      <c r="N189" s="297"/>
      <c r="O189" s="208"/>
      <c r="P189" s="465"/>
      <c r="R189" s="297"/>
      <c r="AE189" s="302"/>
    </row>
    <row r="190" spans="1:31" s="288" customFormat="1" ht="12.75" customHeight="1" x14ac:dyDescent="0.3">
      <c r="A190" s="147"/>
      <c r="C190" s="297"/>
      <c r="D190" s="297"/>
      <c r="E190" s="297"/>
      <c r="F190" s="297"/>
      <c r="G190" s="297"/>
      <c r="H190" s="297"/>
      <c r="I190" s="297"/>
      <c r="J190" s="402"/>
      <c r="K190" s="297"/>
      <c r="L190" s="208"/>
      <c r="M190" s="297"/>
      <c r="N190" s="297"/>
      <c r="O190" s="208"/>
      <c r="P190" s="465"/>
      <c r="R190" s="297"/>
      <c r="AE190" s="302"/>
    </row>
    <row r="191" spans="1:31" s="288" customFormat="1" ht="12.75" customHeight="1" x14ac:dyDescent="0.3">
      <c r="A191" s="147"/>
      <c r="C191" s="297"/>
      <c r="D191" s="297"/>
      <c r="E191" s="297"/>
      <c r="F191" s="297"/>
      <c r="G191" s="297"/>
      <c r="H191" s="297"/>
      <c r="I191" s="297"/>
      <c r="J191" s="402"/>
      <c r="K191" s="297"/>
      <c r="L191" s="208"/>
      <c r="M191" s="297"/>
      <c r="N191" s="297"/>
      <c r="O191" s="208"/>
      <c r="P191" s="465"/>
      <c r="R191" s="297"/>
      <c r="AE191" s="302"/>
    </row>
    <row r="192" spans="1:31" s="288" customFormat="1" ht="12.75" customHeight="1" x14ac:dyDescent="0.3">
      <c r="A192" s="147"/>
      <c r="C192" s="297"/>
      <c r="D192" s="297"/>
      <c r="E192" s="297"/>
      <c r="F192" s="297"/>
      <c r="G192" s="297"/>
      <c r="H192" s="297"/>
      <c r="I192" s="297"/>
      <c r="J192" s="402"/>
      <c r="K192" s="297"/>
      <c r="L192" s="208"/>
      <c r="M192" s="297"/>
      <c r="N192" s="297"/>
      <c r="O192" s="208"/>
      <c r="P192" s="465"/>
      <c r="R192" s="297"/>
      <c r="AE192" s="302"/>
    </row>
    <row r="193" spans="1:31" s="288" customFormat="1" ht="12.75" customHeight="1" x14ac:dyDescent="0.3">
      <c r="A193" s="147"/>
      <c r="C193" s="297"/>
      <c r="D193" s="297"/>
      <c r="E193" s="297"/>
      <c r="F193" s="297"/>
      <c r="G193" s="297"/>
      <c r="H193" s="297"/>
      <c r="I193" s="297"/>
      <c r="J193" s="402"/>
      <c r="K193" s="297"/>
      <c r="L193" s="208"/>
      <c r="M193" s="297"/>
      <c r="N193" s="297"/>
      <c r="O193" s="208"/>
      <c r="P193" s="465"/>
      <c r="R193" s="297"/>
      <c r="AE193" s="302"/>
    </row>
    <row r="194" spans="1:31" s="288" customFormat="1" ht="12.75" customHeight="1" x14ac:dyDescent="0.3">
      <c r="A194" s="147"/>
      <c r="C194" s="297"/>
      <c r="D194" s="297"/>
      <c r="E194" s="297"/>
      <c r="F194" s="297"/>
      <c r="G194" s="297"/>
      <c r="H194" s="297"/>
      <c r="I194" s="297"/>
      <c r="J194" s="402"/>
      <c r="K194" s="297"/>
      <c r="L194" s="208"/>
      <c r="M194" s="297"/>
      <c r="N194" s="297"/>
      <c r="O194" s="208"/>
      <c r="P194" s="465"/>
      <c r="R194" s="297"/>
      <c r="AE194" s="302"/>
    </row>
    <row r="195" spans="1:31" s="288" customFormat="1" ht="12.75" customHeight="1" x14ac:dyDescent="0.3">
      <c r="A195" s="147"/>
      <c r="C195" s="297"/>
      <c r="D195" s="297"/>
      <c r="E195" s="297"/>
      <c r="F195" s="297"/>
      <c r="G195" s="297"/>
      <c r="H195" s="297"/>
      <c r="I195" s="297"/>
      <c r="J195" s="402"/>
      <c r="K195" s="297"/>
      <c r="L195" s="208"/>
      <c r="M195" s="297"/>
      <c r="N195" s="297"/>
      <c r="O195" s="208"/>
      <c r="P195" s="465"/>
      <c r="R195" s="297"/>
      <c r="AE195" s="302"/>
    </row>
    <row r="196" spans="1:31" s="288" customFormat="1" ht="12.75" customHeight="1" x14ac:dyDescent="0.3">
      <c r="A196" s="147"/>
      <c r="C196" s="297"/>
      <c r="D196" s="297"/>
      <c r="E196" s="297"/>
      <c r="F196" s="297"/>
      <c r="G196" s="297"/>
      <c r="H196" s="297"/>
      <c r="I196" s="297"/>
      <c r="J196" s="402"/>
      <c r="K196" s="297"/>
      <c r="L196" s="208"/>
      <c r="M196" s="297"/>
      <c r="N196" s="297"/>
      <c r="O196" s="208"/>
      <c r="P196" s="465"/>
      <c r="R196" s="297"/>
      <c r="AE196" s="302"/>
    </row>
    <row r="197" spans="1:31" s="288" customFormat="1" ht="12.75" customHeight="1" x14ac:dyDescent="0.3">
      <c r="A197" s="147"/>
      <c r="C197" s="297"/>
      <c r="D197" s="297"/>
      <c r="E197" s="297"/>
      <c r="F197" s="297"/>
      <c r="G197" s="297"/>
      <c r="H197" s="297"/>
      <c r="I197" s="297"/>
      <c r="J197" s="402"/>
      <c r="K197" s="297"/>
      <c r="L197" s="208"/>
      <c r="M197" s="297"/>
      <c r="N197" s="297"/>
      <c r="O197" s="208"/>
      <c r="P197" s="465"/>
      <c r="R197" s="297"/>
      <c r="AE197" s="302"/>
    </row>
    <row r="198" spans="1:31" s="288" customFormat="1" ht="12.75" customHeight="1" x14ac:dyDescent="0.3">
      <c r="A198" s="147"/>
      <c r="C198" s="297"/>
      <c r="D198" s="297"/>
      <c r="E198" s="297"/>
      <c r="F198" s="297"/>
      <c r="G198" s="297"/>
      <c r="H198" s="297"/>
      <c r="I198" s="297"/>
      <c r="J198" s="402"/>
      <c r="K198" s="297"/>
      <c r="L198" s="208"/>
      <c r="M198" s="297"/>
      <c r="N198" s="297"/>
      <c r="O198" s="208"/>
      <c r="P198" s="465"/>
      <c r="R198" s="297"/>
      <c r="AE198" s="302"/>
    </row>
    <row r="199" spans="1:31" s="288" customFormat="1" ht="12.75" customHeight="1" x14ac:dyDescent="0.3">
      <c r="A199" s="147"/>
      <c r="C199" s="297"/>
      <c r="D199" s="297"/>
      <c r="E199" s="297"/>
      <c r="F199" s="297"/>
      <c r="G199" s="297"/>
      <c r="H199" s="297"/>
      <c r="I199" s="297"/>
      <c r="J199" s="402"/>
      <c r="K199" s="297"/>
      <c r="L199" s="208"/>
      <c r="M199" s="297"/>
      <c r="N199" s="297"/>
      <c r="O199" s="208"/>
      <c r="P199" s="465"/>
      <c r="R199" s="297"/>
      <c r="AE199" s="302"/>
    </row>
    <row r="200" spans="1:31" s="288" customFormat="1" ht="12.75" customHeight="1" x14ac:dyDescent="0.3">
      <c r="A200" s="147"/>
      <c r="C200" s="297"/>
      <c r="D200" s="297"/>
      <c r="E200" s="297"/>
      <c r="F200" s="297"/>
      <c r="G200" s="297"/>
      <c r="H200" s="297"/>
      <c r="I200" s="297"/>
      <c r="J200" s="402"/>
      <c r="K200" s="297"/>
      <c r="L200" s="208"/>
      <c r="M200" s="297"/>
      <c r="N200" s="297"/>
      <c r="O200" s="208"/>
      <c r="P200" s="465"/>
      <c r="R200" s="297"/>
      <c r="AE200" s="302"/>
    </row>
    <row r="201" spans="1:31" s="288" customFormat="1" ht="12.75" customHeight="1" x14ac:dyDescent="0.3">
      <c r="A201" s="147"/>
      <c r="C201" s="297"/>
      <c r="D201" s="297"/>
      <c r="E201" s="297"/>
      <c r="F201" s="297"/>
      <c r="G201" s="297"/>
      <c r="H201" s="297"/>
      <c r="I201" s="297"/>
      <c r="J201" s="402"/>
      <c r="K201" s="297"/>
      <c r="L201" s="208"/>
      <c r="M201" s="297"/>
      <c r="N201" s="297"/>
      <c r="O201" s="208"/>
      <c r="P201" s="465"/>
      <c r="R201" s="297"/>
      <c r="AE201" s="302"/>
    </row>
    <row r="202" spans="1:31" s="288" customFormat="1" ht="12.75" customHeight="1" x14ac:dyDescent="0.3">
      <c r="A202" s="147"/>
      <c r="C202" s="297"/>
      <c r="D202" s="297"/>
      <c r="E202" s="297"/>
      <c r="F202" s="297"/>
      <c r="G202" s="297"/>
      <c r="H202" s="297"/>
      <c r="I202" s="297"/>
      <c r="J202" s="402"/>
      <c r="K202" s="297"/>
      <c r="L202" s="208"/>
      <c r="M202" s="297"/>
      <c r="N202" s="297"/>
      <c r="O202" s="208"/>
      <c r="P202" s="465"/>
      <c r="R202" s="297"/>
      <c r="AE202" s="302"/>
    </row>
    <row r="203" spans="1:31" s="288" customFormat="1" ht="12.75" customHeight="1" x14ac:dyDescent="0.3">
      <c r="A203" s="147"/>
      <c r="C203" s="297"/>
      <c r="D203" s="297"/>
      <c r="E203" s="297"/>
      <c r="F203" s="297"/>
      <c r="G203" s="297"/>
      <c r="H203" s="297"/>
      <c r="I203" s="297"/>
      <c r="J203" s="402"/>
      <c r="K203" s="297"/>
      <c r="L203" s="208"/>
      <c r="M203" s="297"/>
      <c r="N203" s="297"/>
      <c r="O203" s="208"/>
      <c r="P203" s="465"/>
      <c r="R203" s="297"/>
      <c r="AE203" s="302"/>
    </row>
    <row r="204" spans="1:31" s="288" customFormat="1" ht="12.75" customHeight="1" x14ac:dyDescent="0.3">
      <c r="A204" s="147"/>
      <c r="C204" s="297"/>
      <c r="D204" s="297"/>
      <c r="E204" s="297"/>
      <c r="F204" s="297"/>
      <c r="G204" s="297"/>
      <c r="H204" s="297"/>
      <c r="I204" s="297"/>
      <c r="J204" s="402"/>
      <c r="K204" s="297"/>
      <c r="L204" s="208"/>
      <c r="M204" s="297"/>
      <c r="N204" s="297"/>
      <c r="O204" s="208"/>
      <c r="P204" s="465"/>
      <c r="R204" s="297"/>
      <c r="AE204" s="302"/>
    </row>
    <row r="205" spans="1:31" s="288" customFormat="1" ht="12.75" customHeight="1" x14ac:dyDescent="0.3">
      <c r="A205" s="147"/>
      <c r="C205" s="297"/>
      <c r="D205" s="297"/>
      <c r="E205" s="297"/>
      <c r="F205" s="297"/>
      <c r="G205" s="297"/>
      <c r="H205" s="297"/>
      <c r="I205" s="297"/>
      <c r="J205" s="402"/>
      <c r="K205" s="297"/>
      <c r="L205" s="208"/>
      <c r="M205" s="297"/>
      <c r="N205" s="297"/>
      <c r="O205" s="208"/>
      <c r="P205" s="465"/>
      <c r="R205" s="297"/>
      <c r="AE205" s="302"/>
    </row>
    <row r="206" spans="1:31" s="288" customFormat="1" ht="12.75" customHeight="1" x14ac:dyDescent="0.3">
      <c r="A206" s="147"/>
      <c r="C206" s="297"/>
      <c r="D206" s="297"/>
      <c r="E206" s="297"/>
      <c r="F206" s="297"/>
      <c r="G206" s="297"/>
      <c r="H206" s="297"/>
      <c r="I206" s="297"/>
      <c r="J206" s="402"/>
      <c r="K206" s="297"/>
      <c r="L206" s="208"/>
      <c r="M206" s="297"/>
      <c r="N206" s="297"/>
      <c r="O206" s="208"/>
      <c r="P206" s="465"/>
      <c r="R206" s="297"/>
      <c r="AE206" s="302"/>
    </row>
    <row r="207" spans="1:31" s="288" customFormat="1" ht="12.75" customHeight="1" x14ac:dyDescent="0.3">
      <c r="A207" s="147"/>
      <c r="C207" s="297"/>
      <c r="D207" s="297"/>
      <c r="E207" s="297"/>
      <c r="F207" s="297"/>
      <c r="G207" s="297"/>
      <c r="H207" s="297"/>
      <c r="I207" s="297"/>
      <c r="J207" s="402"/>
      <c r="K207" s="297"/>
      <c r="L207" s="208"/>
      <c r="M207" s="297"/>
      <c r="N207" s="297"/>
      <c r="O207" s="208"/>
      <c r="P207" s="465"/>
      <c r="R207" s="297"/>
      <c r="AE207" s="302"/>
    </row>
    <row r="208" spans="1:31" s="288" customFormat="1" ht="12.75" customHeight="1" x14ac:dyDescent="0.3">
      <c r="A208" s="147"/>
      <c r="C208" s="297"/>
      <c r="D208" s="297"/>
      <c r="E208" s="297"/>
      <c r="F208" s="297"/>
      <c r="G208" s="297"/>
      <c r="H208" s="297"/>
      <c r="I208" s="297"/>
      <c r="J208" s="402"/>
      <c r="K208" s="297"/>
      <c r="L208" s="208"/>
      <c r="M208" s="297"/>
      <c r="N208" s="297"/>
      <c r="O208" s="208"/>
      <c r="P208" s="465"/>
      <c r="R208" s="297"/>
      <c r="AE208" s="302"/>
    </row>
    <row r="209" spans="1:31" s="288" customFormat="1" ht="12.75" customHeight="1" x14ac:dyDescent="0.3">
      <c r="A209" s="147"/>
      <c r="C209" s="297"/>
      <c r="D209" s="297"/>
      <c r="E209" s="297"/>
      <c r="F209" s="297"/>
      <c r="G209" s="297"/>
      <c r="H209" s="297"/>
      <c r="I209" s="297"/>
      <c r="J209" s="402"/>
      <c r="K209" s="297"/>
      <c r="L209" s="208"/>
      <c r="M209" s="297"/>
      <c r="N209" s="297"/>
      <c r="O209" s="208"/>
      <c r="P209" s="465"/>
      <c r="R209" s="297"/>
      <c r="AE209" s="302"/>
    </row>
    <row r="210" spans="1:31" s="288" customFormat="1" ht="12.75" customHeight="1" x14ac:dyDescent="0.3">
      <c r="A210" s="147"/>
      <c r="C210" s="297"/>
      <c r="D210" s="297"/>
      <c r="E210" s="297"/>
      <c r="F210" s="297"/>
      <c r="G210" s="297"/>
      <c r="H210" s="297"/>
      <c r="I210" s="297"/>
      <c r="J210" s="402"/>
      <c r="K210" s="297"/>
      <c r="L210" s="208"/>
      <c r="M210" s="297"/>
      <c r="N210" s="297"/>
      <c r="O210" s="208"/>
      <c r="P210" s="465"/>
      <c r="R210" s="297"/>
      <c r="AE210" s="302"/>
    </row>
    <row r="211" spans="1:31" s="288" customFormat="1" ht="12.75" customHeight="1" x14ac:dyDescent="0.3">
      <c r="A211" s="147"/>
      <c r="C211" s="297"/>
      <c r="D211" s="297"/>
      <c r="E211" s="297"/>
      <c r="F211" s="297"/>
      <c r="G211" s="297"/>
      <c r="H211" s="297"/>
      <c r="I211" s="297"/>
      <c r="J211" s="402"/>
      <c r="K211" s="297"/>
      <c r="L211" s="208"/>
      <c r="M211" s="297"/>
      <c r="N211" s="297"/>
      <c r="O211" s="208"/>
      <c r="P211" s="465"/>
      <c r="R211" s="297"/>
      <c r="AE211" s="302"/>
    </row>
    <row r="212" spans="1:31" s="288" customFormat="1" ht="12.75" customHeight="1" x14ac:dyDescent="0.3">
      <c r="A212" s="147"/>
      <c r="C212" s="297"/>
      <c r="D212" s="297"/>
      <c r="E212" s="297"/>
      <c r="F212" s="297"/>
      <c r="G212" s="297"/>
      <c r="H212" s="297"/>
      <c r="I212" s="297"/>
      <c r="J212" s="402"/>
      <c r="K212" s="297"/>
      <c r="L212" s="208"/>
      <c r="M212" s="297"/>
      <c r="N212" s="297"/>
      <c r="O212" s="208"/>
      <c r="P212" s="465"/>
      <c r="R212" s="297"/>
      <c r="AE212" s="302"/>
    </row>
    <row r="213" spans="1:31" s="288" customFormat="1" ht="12.75" customHeight="1" x14ac:dyDescent="0.3">
      <c r="A213" s="147"/>
      <c r="C213" s="297"/>
      <c r="D213" s="297"/>
      <c r="E213" s="297"/>
      <c r="F213" s="297"/>
      <c r="G213" s="297"/>
      <c r="H213" s="297"/>
      <c r="I213" s="297"/>
      <c r="J213" s="402"/>
      <c r="K213" s="297"/>
      <c r="L213" s="208"/>
      <c r="M213" s="297"/>
      <c r="N213" s="297"/>
      <c r="O213" s="208"/>
      <c r="P213" s="465"/>
      <c r="R213" s="297"/>
      <c r="AE213" s="302"/>
    </row>
    <row r="214" spans="1:31" s="288" customFormat="1" ht="12.75" customHeight="1" x14ac:dyDescent="0.3">
      <c r="A214" s="147"/>
      <c r="C214" s="297"/>
      <c r="D214" s="297"/>
      <c r="E214" s="297"/>
      <c r="F214" s="297"/>
      <c r="G214" s="297"/>
      <c r="H214" s="297"/>
      <c r="I214" s="297"/>
      <c r="J214" s="402"/>
      <c r="K214" s="297"/>
      <c r="L214" s="208"/>
      <c r="M214" s="297"/>
      <c r="N214" s="297"/>
      <c r="O214" s="208"/>
      <c r="P214" s="465"/>
      <c r="R214" s="297"/>
      <c r="AE214" s="302"/>
    </row>
    <row r="215" spans="1:31" s="288" customFormat="1" ht="12.75" customHeight="1" x14ac:dyDescent="0.3">
      <c r="A215" s="147"/>
      <c r="C215" s="297"/>
      <c r="D215" s="297"/>
      <c r="E215" s="297"/>
      <c r="F215" s="297"/>
      <c r="G215" s="297"/>
      <c r="H215" s="297"/>
      <c r="I215" s="297"/>
      <c r="J215" s="402"/>
      <c r="K215" s="297"/>
      <c r="L215" s="208"/>
      <c r="M215" s="297"/>
      <c r="N215" s="297"/>
      <c r="O215" s="208"/>
      <c r="P215" s="465"/>
      <c r="R215" s="297"/>
      <c r="AE215" s="302"/>
    </row>
    <row r="216" spans="1:31" s="288" customFormat="1" ht="12.75" customHeight="1" x14ac:dyDescent="0.3">
      <c r="A216" s="147"/>
      <c r="C216" s="297"/>
      <c r="D216" s="297"/>
      <c r="E216" s="297"/>
      <c r="F216" s="297"/>
      <c r="G216" s="297"/>
      <c r="H216" s="297"/>
      <c r="I216" s="297"/>
      <c r="J216" s="402"/>
      <c r="K216" s="297"/>
      <c r="L216" s="208"/>
      <c r="M216" s="297"/>
      <c r="N216" s="297"/>
      <c r="O216" s="208"/>
      <c r="P216" s="465"/>
      <c r="R216" s="297"/>
      <c r="AE216" s="302"/>
    </row>
    <row r="217" spans="1:31" s="288" customFormat="1" ht="12.75" customHeight="1" x14ac:dyDescent="0.3">
      <c r="A217" s="147"/>
      <c r="C217" s="297"/>
      <c r="D217" s="297"/>
      <c r="E217" s="297"/>
      <c r="F217" s="297"/>
      <c r="G217" s="297"/>
      <c r="H217" s="297"/>
      <c r="I217" s="297"/>
      <c r="J217" s="402"/>
      <c r="K217" s="297"/>
      <c r="L217" s="208"/>
      <c r="M217" s="297"/>
      <c r="N217" s="297"/>
      <c r="O217" s="208"/>
      <c r="P217" s="465"/>
      <c r="R217" s="297"/>
      <c r="AE217" s="302"/>
    </row>
    <row r="218" spans="1:31" s="288" customFormat="1" ht="12.75" customHeight="1" x14ac:dyDescent="0.3">
      <c r="A218" s="147"/>
      <c r="C218" s="297"/>
      <c r="D218" s="297"/>
      <c r="E218" s="297"/>
      <c r="F218" s="297"/>
      <c r="G218" s="297"/>
      <c r="H218" s="297"/>
      <c r="I218" s="297"/>
      <c r="J218" s="402"/>
      <c r="K218" s="297"/>
      <c r="L218" s="208"/>
      <c r="M218" s="297"/>
      <c r="N218" s="297"/>
      <c r="O218" s="208"/>
      <c r="P218" s="465"/>
      <c r="R218" s="297"/>
      <c r="AE218" s="302"/>
    </row>
    <row r="219" spans="1:31" s="288" customFormat="1" ht="12.75" customHeight="1" x14ac:dyDescent="0.3">
      <c r="A219" s="147"/>
      <c r="C219" s="297"/>
      <c r="D219" s="297"/>
      <c r="E219" s="297"/>
      <c r="F219" s="297"/>
      <c r="G219" s="297"/>
      <c r="H219" s="297"/>
      <c r="I219" s="297"/>
      <c r="J219" s="402"/>
      <c r="K219" s="297"/>
      <c r="L219" s="208"/>
      <c r="M219" s="297"/>
      <c r="N219" s="297"/>
      <c r="O219" s="208"/>
      <c r="P219" s="465"/>
      <c r="R219" s="297"/>
      <c r="AE219" s="302"/>
    </row>
    <row r="220" spans="1:31" s="288" customFormat="1" ht="12.75" customHeight="1" x14ac:dyDescent="0.3">
      <c r="A220" s="147"/>
      <c r="C220" s="297"/>
      <c r="D220" s="297"/>
      <c r="E220" s="297"/>
      <c r="F220" s="297"/>
      <c r="G220" s="297"/>
      <c r="H220" s="297"/>
      <c r="I220" s="297"/>
      <c r="J220" s="402"/>
      <c r="K220" s="297"/>
      <c r="L220" s="208"/>
      <c r="M220" s="297"/>
      <c r="N220" s="297"/>
      <c r="O220" s="208"/>
      <c r="P220" s="465"/>
      <c r="R220" s="297"/>
      <c r="AE220" s="302"/>
    </row>
    <row r="221" spans="1:31" s="288" customFormat="1" ht="12.75" customHeight="1" x14ac:dyDescent="0.3">
      <c r="A221" s="147"/>
      <c r="C221" s="297"/>
      <c r="D221" s="297"/>
      <c r="E221" s="297"/>
      <c r="F221" s="297"/>
      <c r="G221" s="297"/>
      <c r="H221" s="297"/>
      <c r="I221" s="297"/>
      <c r="J221" s="402"/>
      <c r="K221" s="297"/>
      <c r="L221" s="208"/>
      <c r="M221" s="297"/>
      <c r="N221" s="297"/>
      <c r="O221" s="208"/>
      <c r="P221" s="465"/>
      <c r="R221" s="297"/>
      <c r="AE221" s="302"/>
    </row>
    <row r="222" spans="1:31" s="288" customFormat="1" ht="12.75" customHeight="1" x14ac:dyDescent="0.3">
      <c r="A222" s="147"/>
      <c r="C222" s="297"/>
      <c r="D222" s="297"/>
      <c r="E222" s="297"/>
      <c r="F222" s="297"/>
      <c r="G222" s="297"/>
      <c r="H222" s="297"/>
      <c r="I222" s="297"/>
      <c r="J222" s="402"/>
      <c r="K222" s="297"/>
      <c r="L222" s="208"/>
      <c r="M222" s="297"/>
      <c r="N222" s="297"/>
      <c r="O222" s="208"/>
      <c r="P222" s="465"/>
      <c r="R222" s="297"/>
      <c r="AE222" s="302"/>
    </row>
    <row r="223" spans="1:31" s="288" customFormat="1" ht="12.75" customHeight="1" x14ac:dyDescent="0.3">
      <c r="A223" s="147"/>
      <c r="C223" s="297"/>
      <c r="D223" s="297"/>
      <c r="E223" s="297"/>
      <c r="F223" s="297"/>
      <c r="G223" s="297"/>
      <c r="H223" s="297"/>
      <c r="I223" s="297"/>
      <c r="J223" s="402"/>
      <c r="K223" s="297"/>
      <c r="L223" s="208"/>
      <c r="M223" s="297"/>
      <c r="N223" s="297"/>
      <c r="O223" s="208"/>
      <c r="P223" s="465"/>
      <c r="R223" s="297"/>
      <c r="AE223" s="302"/>
    </row>
    <row r="224" spans="1:31" s="288" customFormat="1" ht="12.75" customHeight="1" x14ac:dyDescent="0.3">
      <c r="A224" s="147"/>
      <c r="C224" s="297"/>
      <c r="D224" s="297"/>
      <c r="E224" s="297"/>
      <c r="F224" s="297"/>
      <c r="G224" s="297"/>
      <c r="H224" s="297"/>
      <c r="I224" s="297"/>
      <c r="J224" s="402"/>
      <c r="K224" s="297"/>
      <c r="L224" s="208"/>
      <c r="M224" s="297"/>
      <c r="N224" s="297"/>
      <c r="O224" s="208"/>
      <c r="P224" s="465"/>
      <c r="R224" s="297"/>
      <c r="AE224" s="302"/>
    </row>
    <row r="225" spans="1:31" s="288" customFormat="1" ht="12.75" customHeight="1" x14ac:dyDescent="0.3">
      <c r="A225" s="147"/>
      <c r="C225" s="297"/>
      <c r="D225" s="297"/>
      <c r="E225" s="297"/>
      <c r="F225" s="297"/>
      <c r="G225" s="297"/>
      <c r="H225" s="297"/>
      <c r="I225" s="297"/>
      <c r="J225" s="402"/>
      <c r="K225" s="297"/>
      <c r="L225" s="208"/>
      <c r="M225" s="297"/>
      <c r="N225" s="297"/>
      <c r="O225" s="208"/>
      <c r="P225" s="465"/>
      <c r="R225" s="297"/>
      <c r="AE225" s="302"/>
    </row>
    <row r="226" spans="1:31" s="288" customFormat="1" ht="12.75" customHeight="1" x14ac:dyDescent="0.3">
      <c r="A226" s="147"/>
      <c r="C226" s="297"/>
      <c r="D226" s="297"/>
      <c r="E226" s="297"/>
      <c r="F226" s="297"/>
      <c r="G226" s="297"/>
      <c r="H226" s="297"/>
      <c r="I226" s="297"/>
      <c r="J226" s="402"/>
      <c r="K226" s="297"/>
      <c r="L226" s="208"/>
      <c r="M226" s="297"/>
      <c r="N226" s="297"/>
      <c r="O226" s="208"/>
      <c r="P226" s="465"/>
      <c r="R226" s="297"/>
      <c r="AE226" s="302"/>
    </row>
    <row r="227" spans="1:31" s="288" customFormat="1" ht="12.75" customHeight="1" x14ac:dyDescent="0.3">
      <c r="A227" s="147"/>
      <c r="C227" s="297"/>
      <c r="D227" s="297"/>
      <c r="E227" s="297"/>
      <c r="F227" s="297"/>
      <c r="G227" s="297"/>
      <c r="H227" s="297"/>
      <c r="I227" s="297"/>
      <c r="J227" s="402"/>
      <c r="K227" s="297"/>
      <c r="L227" s="208"/>
      <c r="M227" s="297"/>
      <c r="N227" s="297"/>
      <c r="O227" s="208"/>
      <c r="P227" s="465"/>
      <c r="R227" s="297"/>
      <c r="AE227" s="302"/>
    </row>
    <row r="228" spans="1:31" s="288" customFormat="1" ht="12.75" customHeight="1" x14ac:dyDescent="0.3">
      <c r="A228" s="147"/>
      <c r="C228" s="297"/>
      <c r="D228" s="297"/>
      <c r="E228" s="297"/>
      <c r="F228" s="297"/>
      <c r="G228" s="297"/>
      <c r="H228" s="297"/>
      <c r="I228" s="297"/>
      <c r="J228" s="402"/>
      <c r="K228" s="297"/>
      <c r="L228" s="208"/>
      <c r="M228" s="297"/>
      <c r="N228" s="297"/>
      <c r="O228" s="208"/>
      <c r="P228" s="465"/>
      <c r="R228" s="297"/>
      <c r="AE228" s="302"/>
    </row>
    <row r="229" spans="1:31" s="288" customFormat="1" ht="12.75" customHeight="1" x14ac:dyDescent="0.3">
      <c r="A229" s="147"/>
      <c r="C229" s="297"/>
      <c r="D229" s="297"/>
      <c r="E229" s="297"/>
      <c r="F229" s="297"/>
      <c r="G229" s="297"/>
      <c r="H229" s="297"/>
      <c r="I229" s="297"/>
      <c r="J229" s="402"/>
      <c r="K229" s="297"/>
      <c r="L229" s="208"/>
      <c r="M229" s="297"/>
      <c r="N229" s="297"/>
      <c r="O229" s="208"/>
      <c r="P229" s="465"/>
      <c r="R229" s="297"/>
      <c r="AE229" s="302"/>
    </row>
    <row r="230" spans="1:31" s="288" customFormat="1" ht="12.75" customHeight="1" x14ac:dyDescent="0.3">
      <c r="A230" s="147"/>
      <c r="C230" s="297"/>
      <c r="D230" s="297"/>
      <c r="E230" s="297"/>
      <c r="F230" s="297"/>
      <c r="G230" s="297"/>
      <c r="H230" s="297"/>
      <c r="I230" s="297"/>
      <c r="J230" s="402"/>
      <c r="K230" s="297"/>
      <c r="L230" s="208"/>
      <c r="M230" s="297"/>
      <c r="N230" s="297"/>
      <c r="O230" s="208"/>
      <c r="P230" s="465"/>
      <c r="R230" s="297"/>
      <c r="AE230" s="302"/>
    </row>
    <row r="231" spans="1:31" s="288" customFormat="1" ht="12.75" customHeight="1" x14ac:dyDescent="0.3">
      <c r="A231" s="147"/>
      <c r="C231" s="297"/>
      <c r="D231" s="297"/>
      <c r="E231" s="297"/>
      <c r="F231" s="297"/>
      <c r="G231" s="297"/>
      <c r="H231" s="297"/>
      <c r="I231" s="297"/>
      <c r="J231" s="402"/>
      <c r="K231" s="297"/>
      <c r="L231" s="208"/>
      <c r="M231" s="297"/>
      <c r="N231" s="297"/>
      <c r="O231" s="208"/>
      <c r="P231" s="465"/>
      <c r="R231" s="297"/>
      <c r="AE231" s="302"/>
    </row>
    <row r="232" spans="1:31" s="288" customFormat="1" ht="12.75" customHeight="1" x14ac:dyDescent="0.3">
      <c r="A232" s="147"/>
      <c r="C232" s="297"/>
      <c r="D232" s="297"/>
      <c r="E232" s="297"/>
      <c r="F232" s="297"/>
      <c r="G232" s="297"/>
      <c r="H232" s="297"/>
      <c r="I232" s="297"/>
      <c r="J232" s="402"/>
      <c r="K232" s="297"/>
      <c r="L232" s="208"/>
      <c r="M232" s="297"/>
      <c r="N232" s="297"/>
      <c r="O232" s="208"/>
      <c r="P232" s="465"/>
      <c r="R232" s="297"/>
      <c r="AE232" s="302"/>
    </row>
    <row r="233" spans="1:31" s="288" customFormat="1" ht="12.75" customHeight="1" x14ac:dyDescent="0.3">
      <c r="A233" s="147"/>
      <c r="C233" s="297"/>
      <c r="D233" s="297"/>
      <c r="E233" s="297"/>
      <c r="F233" s="297"/>
      <c r="G233" s="297"/>
      <c r="H233" s="297"/>
      <c r="I233" s="297"/>
      <c r="J233" s="402"/>
      <c r="K233" s="297"/>
      <c r="L233" s="208"/>
      <c r="M233" s="297"/>
      <c r="N233" s="297"/>
      <c r="O233" s="208"/>
      <c r="P233" s="465"/>
      <c r="R233" s="297"/>
      <c r="AE233" s="302"/>
    </row>
    <row r="234" spans="1:31" s="288" customFormat="1" ht="12.75" customHeight="1" x14ac:dyDescent="0.3">
      <c r="A234" s="147"/>
      <c r="C234" s="297"/>
      <c r="D234" s="297"/>
      <c r="E234" s="297"/>
      <c r="F234" s="297"/>
      <c r="G234" s="297"/>
      <c r="H234" s="297"/>
      <c r="I234" s="297"/>
      <c r="J234" s="402"/>
      <c r="K234" s="297"/>
      <c r="L234" s="208"/>
      <c r="M234" s="297"/>
      <c r="N234" s="297"/>
      <c r="O234" s="208"/>
      <c r="P234" s="465"/>
      <c r="R234" s="297"/>
      <c r="AE234" s="302"/>
    </row>
    <row r="235" spans="1:31" s="288" customFormat="1" ht="12.75" customHeight="1" x14ac:dyDescent="0.3">
      <c r="A235" s="147"/>
      <c r="C235" s="297"/>
      <c r="D235" s="297"/>
      <c r="E235" s="297"/>
      <c r="F235" s="297"/>
      <c r="G235" s="297"/>
      <c r="H235" s="297"/>
      <c r="I235" s="297"/>
      <c r="J235" s="402"/>
      <c r="K235" s="297"/>
      <c r="L235" s="208"/>
      <c r="M235" s="297"/>
      <c r="N235" s="297"/>
      <c r="O235" s="208"/>
      <c r="P235" s="465"/>
      <c r="R235" s="297"/>
      <c r="AE235" s="302"/>
    </row>
    <row r="236" spans="1:31" s="288" customFormat="1" ht="12.75" customHeight="1" x14ac:dyDescent="0.3">
      <c r="A236" s="147"/>
      <c r="C236" s="297"/>
      <c r="D236" s="297"/>
      <c r="E236" s="297"/>
      <c r="F236" s="297"/>
      <c r="G236" s="297"/>
      <c r="H236" s="297"/>
      <c r="I236" s="297"/>
      <c r="J236" s="402"/>
      <c r="K236" s="297"/>
      <c r="L236" s="208"/>
      <c r="M236" s="297"/>
      <c r="N236" s="297"/>
      <c r="O236" s="208"/>
      <c r="P236" s="465"/>
      <c r="R236" s="297"/>
      <c r="AE236" s="302"/>
    </row>
    <row r="237" spans="1:31" s="288" customFormat="1" ht="12.75" customHeight="1" x14ac:dyDescent="0.3">
      <c r="A237" s="147"/>
      <c r="C237" s="297"/>
      <c r="D237" s="297"/>
      <c r="E237" s="297"/>
      <c r="F237" s="297"/>
      <c r="G237" s="297"/>
      <c r="H237" s="297"/>
      <c r="I237" s="297"/>
      <c r="J237" s="402"/>
      <c r="K237" s="297"/>
      <c r="L237" s="208"/>
      <c r="M237" s="297"/>
      <c r="N237" s="297"/>
      <c r="O237" s="208"/>
      <c r="P237" s="465"/>
      <c r="R237" s="297"/>
      <c r="AE237" s="302"/>
    </row>
    <row r="238" spans="1:31" s="288" customFormat="1" ht="12.75" customHeight="1" x14ac:dyDescent="0.3">
      <c r="A238" s="147"/>
      <c r="C238" s="297"/>
      <c r="D238" s="297"/>
      <c r="E238" s="297"/>
      <c r="F238" s="297"/>
      <c r="G238" s="297"/>
      <c r="H238" s="297"/>
      <c r="I238" s="297"/>
      <c r="J238" s="402"/>
      <c r="K238" s="297"/>
      <c r="L238" s="208"/>
      <c r="M238" s="297"/>
      <c r="N238" s="297"/>
      <c r="O238" s="208"/>
      <c r="P238" s="465"/>
      <c r="R238" s="297"/>
      <c r="AE238" s="302"/>
    </row>
    <row r="239" spans="1:31" s="288" customFormat="1" ht="12.75" customHeight="1" x14ac:dyDescent="0.3">
      <c r="A239" s="147"/>
      <c r="C239" s="297"/>
      <c r="D239" s="297"/>
      <c r="E239" s="297"/>
      <c r="F239" s="297"/>
      <c r="G239" s="297"/>
      <c r="H239" s="297"/>
      <c r="I239" s="297"/>
      <c r="J239" s="402"/>
      <c r="K239" s="297"/>
      <c r="L239" s="208"/>
      <c r="M239" s="297"/>
      <c r="N239" s="297"/>
      <c r="O239" s="208"/>
      <c r="P239" s="465"/>
      <c r="R239" s="297"/>
      <c r="AE239" s="302"/>
    </row>
    <row r="240" spans="1:31" s="288" customFormat="1" ht="12.75" customHeight="1" x14ac:dyDescent="0.3">
      <c r="A240" s="147"/>
      <c r="C240" s="297"/>
      <c r="D240" s="297"/>
      <c r="E240" s="297"/>
      <c r="F240" s="297"/>
      <c r="G240" s="297"/>
      <c r="H240" s="297"/>
      <c r="I240" s="297"/>
      <c r="J240" s="402"/>
      <c r="K240" s="297"/>
      <c r="L240" s="208"/>
      <c r="M240" s="297"/>
      <c r="N240" s="297"/>
      <c r="O240" s="208"/>
      <c r="P240" s="465"/>
      <c r="R240" s="297"/>
      <c r="AE240" s="302"/>
    </row>
    <row r="241" spans="1:31" s="288" customFormat="1" ht="12.75" customHeight="1" x14ac:dyDescent="0.3">
      <c r="A241" s="147"/>
      <c r="C241" s="297"/>
      <c r="D241" s="297"/>
      <c r="E241" s="297"/>
      <c r="F241" s="297"/>
      <c r="G241" s="297"/>
      <c r="H241" s="297"/>
      <c r="I241" s="297"/>
      <c r="J241" s="402"/>
      <c r="K241" s="297"/>
      <c r="L241" s="208"/>
      <c r="M241" s="297"/>
      <c r="N241" s="297"/>
      <c r="O241" s="208"/>
      <c r="P241" s="465"/>
      <c r="R241" s="297"/>
      <c r="AE241" s="302"/>
    </row>
    <row r="242" spans="1:31" s="288" customFormat="1" ht="12.75" customHeight="1" x14ac:dyDescent="0.3">
      <c r="A242" s="147"/>
      <c r="C242" s="297"/>
      <c r="D242" s="297"/>
      <c r="E242" s="297"/>
      <c r="F242" s="297"/>
      <c r="G242" s="297"/>
      <c r="H242" s="297"/>
      <c r="I242" s="297"/>
      <c r="J242" s="402"/>
      <c r="K242" s="297"/>
      <c r="L242" s="208"/>
      <c r="M242" s="297"/>
      <c r="N242" s="297"/>
      <c r="O242" s="208"/>
      <c r="P242" s="465"/>
      <c r="R242" s="297"/>
      <c r="AE242" s="302"/>
    </row>
    <row r="243" spans="1:31" s="288" customFormat="1" ht="12.75" customHeight="1" x14ac:dyDescent="0.3">
      <c r="A243" s="147"/>
      <c r="C243" s="297"/>
      <c r="D243" s="297"/>
      <c r="E243" s="297"/>
      <c r="F243" s="297"/>
      <c r="G243" s="297"/>
      <c r="H243" s="297"/>
      <c r="I243" s="297"/>
      <c r="J243" s="402"/>
      <c r="K243" s="297"/>
      <c r="L243" s="208"/>
      <c r="M243" s="297"/>
      <c r="N243" s="297"/>
      <c r="O243" s="208"/>
      <c r="P243" s="465"/>
      <c r="R243" s="297"/>
      <c r="AE243" s="302"/>
    </row>
    <row r="244" spans="1:31" s="288" customFormat="1" ht="12.75" customHeight="1" x14ac:dyDescent="0.3">
      <c r="A244" s="147"/>
      <c r="C244" s="297"/>
      <c r="D244" s="297"/>
      <c r="E244" s="297"/>
      <c r="F244" s="297"/>
      <c r="G244" s="297"/>
      <c r="H244" s="297"/>
      <c r="I244" s="297"/>
      <c r="J244" s="402"/>
      <c r="K244" s="297"/>
      <c r="L244" s="208"/>
      <c r="M244" s="297"/>
      <c r="N244" s="297"/>
      <c r="O244" s="208"/>
      <c r="P244" s="465"/>
      <c r="R244" s="297"/>
      <c r="AE244" s="302"/>
    </row>
    <row r="245" spans="1:31" s="288" customFormat="1" ht="12.75" customHeight="1" x14ac:dyDescent="0.3">
      <c r="A245" s="147"/>
      <c r="C245" s="297"/>
      <c r="D245" s="297"/>
      <c r="E245" s="297"/>
      <c r="F245" s="297"/>
      <c r="G245" s="297"/>
      <c r="H245" s="297"/>
      <c r="I245" s="297"/>
      <c r="J245" s="402"/>
      <c r="K245" s="297"/>
      <c r="L245" s="208"/>
      <c r="M245" s="297"/>
      <c r="N245" s="297"/>
      <c r="O245" s="208"/>
      <c r="P245" s="465"/>
      <c r="R245" s="297"/>
      <c r="AE245" s="302"/>
    </row>
    <row r="246" spans="1:31" s="288" customFormat="1" ht="12.75" customHeight="1" x14ac:dyDescent="0.3">
      <c r="A246" s="147"/>
      <c r="C246" s="297"/>
      <c r="D246" s="297"/>
      <c r="E246" s="297"/>
      <c r="F246" s="297"/>
      <c r="G246" s="297"/>
      <c r="H246" s="297"/>
      <c r="I246" s="297"/>
      <c r="J246" s="402"/>
      <c r="K246" s="297"/>
      <c r="L246" s="208"/>
      <c r="M246" s="297"/>
      <c r="N246" s="297"/>
      <c r="O246" s="208"/>
      <c r="P246" s="465"/>
      <c r="R246" s="297"/>
      <c r="AE246" s="302"/>
    </row>
    <row r="247" spans="1:31" s="288" customFormat="1" ht="12.75" customHeight="1" x14ac:dyDescent="0.3">
      <c r="A247" s="147"/>
      <c r="C247" s="297"/>
      <c r="D247" s="297"/>
      <c r="E247" s="297"/>
      <c r="F247" s="297"/>
      <c r="G247" s="297"/>
      <c r="H247" s="297"/>
      <c r="I247" s="297"/>
      <c r="J247" s="402"/>
      <c r="K247" s="297"/>
      <c r="L247" s="208"/>
      <c r="M247" s="297"/>
      <c r="N247" s="297"/>
      <c r="O247" s="208"/>
      <c r="P247" s="465"/>
      <c r="R247" s="297"/>
      <c r="AE247" s="302"/>
    </row>
    <row r="248" spans="1:31" s="288" customFormat="1" ht="12.75" customHeight="1" x14ac:dyDescent="0.3">
      <c r="A248" s="147"/>
      <c r="C248" s="297"/>
      <c r="D248" s="297"/>
      <c r="E248" s="297"/>
      <c r="F248" s="297"/>
      <c r="G248" s="297"/>
      <c r="H248" s="297"/>
      <c r="I248" s="297"/>
      <c r="J248" s="402"/>
      <c r="K248" s="297"/>
      <c r="L248" s="208"/>
      <c r="M248" s="297"/>
      <c r="N248" s="297"/>
      <c r="O248" s="208"/>
      <c r="P248" s="465"/>
      <c r="R248" s="297"/>
      <c r="AE248" s="302"/>
    </row>
    <row r="249" spans="1:31" s="288" customFormat="1" ht="12.75" customHeight="1" x14ac:dyDescent="0.3">
      <c r="A249" s="147"/>
      <c r="C249" s="297"/>
      <c r="D249" s="297"/>
      <c r="E249" s="297"/>
      <c r="F249" s="297"/>
      <c r="G249" s="297"/>
      <c r="H249" s="297"/>
      <c r="I249" s="297"/>
      <c r="J249" s="402"/>
      <c r="K249" s="297"/>
      <c r="L249" s="208"/>
      <c r="M249" s="297"/>
      <c r="N249" s="297"/>
      <c r="O249" s="208"/>
      <c r="P249" s="465"/>
      <c r="R249" s="297"/>
      <c r="AE249" s="302"/>
    </row>
    <row r="250" spans="1:31" s="288" customFormat="1" ht="12.75" customHeight="1" x14ac:dyDescent="0.3">
      <c r="A250" s="147"/>
      <c r="C250" s="297"/>
      <c r="D250" s="297"/>
      <c r="E250" s="297"/>
      <c r="F250" s="297"/>
      <c r="G250" s="297"/>
      <c r="H250" s="297"/>
      <c r="I250" s="297"/>
      <c r="J250" s="402"/>
      <c r="K250" s="297"/>
      <c r="L250" s="208"/>
      <c r="M250" s="297"/>
      <c r="N250" s="297"/>
      <c r="O250" s="208"/>
      <c r="P250" s="465"/>
      <c r="R250" s="297"/>
      <c r="AE250" s="302"/>
    </row>
    <row r="251" spans="1:31" s="288" customFormat="1" ht="12.75" customHeight="1" x14ac:dyDescent="0.3">
      <c r="A251" s="147"/>
      <c r="C251" s="297"/>
      <c r="D251" s="297"/>
      <c r="E251" s="297"/>
      <c r="F251" s="297"/>
      <c r="G251" s="297"/>
      <c r="H251" s="297"/>
      <c r="I251" s="297"/>
      <c r="J251" s="402"/>
      <c r="K251" s="297"/>
      <c r="L251" s="208"/>
      <c r="M251" s="297"/>
      <c r="N251" s="297"/>
      <c r="O251" s="208"/>
      <c r="P251" s="465"/>
      <c r="R251" s="297"/>
      <c r="AE251" s="302"/>
    </row>
    <row r="252" spans="1:31" s="288" customFormat="1" ht="12.75" customHeight="1" x14ac:dyDescent="0.3">
      <c r="A252" s="147"/>
      <c r="C252" s="297"/>
      <c r="D252" s="297"/>
      <c r="E252" s="297"/>
      <c r="F252" s="297"/>
      <c r="G252" s="297"/>
      <c r="H252" s="297"/>
      <c r="I252" s="297"/>
      <c r="J252" s="402"/>
      <c r="K252" s="297"/>
      <c r="L252" s="208"/>
      <c r="M252" s="297"/>
      <c r="N252" s="297"/>
      <c r="O252" s="208"/>
      <c r="P252" s="465"/>
      <c r="R252" s="297"/>
      <c r="AE252" s="302"/>
    </row>
    <row r="253" spans="1:31" s="288" customFormat="1" ht="12.75" customHeight="1" x14ac:dyDescent="0.3">
      <c r="A253" s="147"/>
      <c r="C253" s="297"/>
      <c r="D253" s="297"/>
      <c r="E253" s="297"/>
      <c r="F253" s="297"/>
      <c r="G253" s="297"/>
      <c r="H253" s="297"/>
      <c r="I253" s="297"/>
      <c r="J253" s="402"/>
      <c r="K253" s="297"/>
      <c r="L253" s="208"/>
      <c r="M253" s="297"/>
      <c r="N253" s="297"/>
      <c r="O253" s="208"/>
      <c r="P253" s="465"/>
      <c r="R253" s="297"/>
      <c r="AE253" s="302"/>
    </row>
    <row r="254" spans="1:31" s="288" customFormat="1" ht="12.75" customHeight="1" x14ac:dyDescent="0.3">
      <c r="A254" s="147"/>
      <c r="C254" s="297"/>
      <c r="D254" s="297"/>
      <c r="E254" s="297"/>
      <c r="F254" s="297"/>
      <c r="G254" s="297"/>
      <c r="H254" s="297"/>
      <c r="I254" s="297"/>
      <c r="J254" s="402"/>
      <c r="K254" s="297"/>
      <c r="L254" s="208"/>
      <c r="M254" s="297"/>
      <c r="N254" s="297"/>
      <c r="O254" s="208"/>
      <c r="P254" s="465"/>
      <c r="R254" s="297"/>
      <c r="AE254" s="302"/>
    </row>
    <row r="255" spans="1:31" s="288" customFormat="1" ht="12.75" customHeight="1" x14ac:dyDescent="0.3">
      <c r="A255" s="147"/>
      <c r="C255" s="297"/>
      <c r="D255" s="297"/>
      <c r="E255" s="297"/>
      <c r="F255" s="297"/>
      <c r="G255" s="297"/>
      <c r="H255" s="297"/>
      <c r="I255" s="297"/>
      <c r="J255" s="402"/>
      <c r="K255" s="297"/>
      <c r="L255" s="208"/>
      <c r="M255" s="297"/>
      <c r="N255" s="297"/>
      <c r="O255" s="208"/>
      <c r="P255" s="465"/>
      <c r="R255" s="297"/>
      <c r="AE255" s="302"/>
    </row>
    <row r="256" spans="1:31" s="288" customFormat="1" ht="12.75" customHeight="1" x14ac:dyDescent="0.3">
      <c r="A256" s="147"/>
      <c r="C256" s="297"/>
      <c r="D256" s="297"/>
      <c r="E256" s="297"/>
      <c r="F256" s="297"/>
      <c r="G256" s="297"/>
      <c r="H256" s="297"/>
      <c r="I256" s="297"/>
      <c r="J256" s="402"/>
      <c r="K256" s="297"/>
      <c r="L256" s="208"/>
      <c r="M256" s="297"/>
      <c r="N256" s="297"/>
      <c r="O256" s="208"/>
      <c r="P256" s="465"/>
      <c r="R256" s="297"/>
      <c r="AE256" s="302"/>
    </row>
    <row r="257" spans="1:31" s="288" customFormat="1" ht="12.75" customHeight="1" x14ac:dyDescent="0.3">
      <c r="A257" s="147"/>
      <c r="C257" s="297"/>
      <c r="D257" s="297"/>
      <c r="E257" s="297"/>
      <c r="F257" s="297"/>
      <c r="G257" s="297"/>
      <c r="H257" s="297"/>
      <c r="I257" s="297"/>
      <c r="J257" s="402"/>
      <c r="K257" s="297"/>
      <c r="L257" s="208"/>
      <c r="M257" s="297"/>
      <c r="N257" s="297"/>
      <c r="O257" s="208"/>
      <c r="P257" s="465"/>
      <c r="R257" s="297"/>
      <c r="AE257" s="302"/>
    </row>
    <row r="258" spans="1:31" s="288" customFormat="1" ht="12.75" customHeight="1" x14ac:dyDescent="0.3">
      <c r="A258" s="147"/>
      <c r="C258" s="297"/>
      <c r="D258" s="297"/>
      <c r="E258" s="297"/>
      <c r="F258" s="297"/>
      <c r="G258" s="297"/>
      <c r="H258" s="297"/>
      <c r="I258" s="297"/>
      <c r="J258" s="402"/>
      <c r="K258" s="297"/>
      <c r="L258" s="208"/>
      <c r="M258" s="297"/>
      <c r="N258" s="297"/>
      <c r="O258" s="208"/>
      <c r="P258" s="465"/>
      <c r="R258" s="297"/>
      <c r="AE258" s="302"/>
    </row>
    <row r="259" spans="1:31" s="288" customFormat="1" ht="12.75" customHeight="1" x14ac:dyDescent="0.3">
      <c r="A259" s="147"/>
      <c r="C259" s="297"/>
      <c r="D259" s="297"/>
      <c r="E259" s="297"/>
      <c r="F259" s="297"/>
      <c r="G259" s="297"/>
      <c r="H259" s="297"/>
      <c r="I259" s="297"/>
      <c r="J259" s="402"/>
      <c r="K259" s="297"/>
      <c r="L259" s="208"/>
      <c r="M259" s="297"/>
      <c r="N259" s="297"/>
      <c r="O259" s="208"/>
      <c r="P259" s="465"/>
      <c r="R259" s="297"/>
      <c r="AE259" s="302"/>
    </row>
    <row r="260" spans="1:31" s="288" customFormat="1" ht="12.75" customHeight="1" x14ac:dyDescent="0.3">
      <c r="A260" s="147"/>
      <c r="C260" s="297"/>
      <c r="D260" s="297"/>
      <c r="E260" s="297"/>
      <c r="F260" s="297"/>
      <c r="G260" s="297"/>
      <c r="H260" s="297"/>
      <c r="I260" s="297"/>
      <c r="J260" s="402"/>
      <c r="K260" s="297"/>
      <c r="L260" s="208"/>
      <c r="M260" s="297"/>
      <c r="N260" s="297"/>
      <c r="O260" s="208"/>
      <c r="P260" s="465"/>
      <c r="R260" s="297"/>
      <c r="AE260" s="302"/>
    </row>
    <row r="261" spans="1:31" s="288" customFormat="1" ht="12.75" customHeight="1" x14ac:dyDescent="0.3">
      <c r="A261" s="147"/>
      <c r="C261" s="297"/>
      <c r="D261" s="297"/>
      <c r="E261" s="297"/>
      <c r="F261" s="297"/>
      <c r="G261" s="297"/>
      <c r="H261" s="297"/>
      <c r="I261" s="297"/>
      <c r="J261" s="402"/>
      <c r="K261" s="297"/>
      <c r="L261" s="208"/>
      <c r="M261" s="297"/>
      <c r="N261" s="297"/>
      <c r="O261" s="208"/>
      <c r="P261" s="465"/>
      <c r="R261" s="297"/>
      <c r="AE261" s="302"/>
    </row>
    <row r="262" spans="1:31" s="288" customFormat="1" ht="12.75" customHeight="1" x14ac:dyDescent="0.3">
      <c r="A262" s="147"/>
      <c r="C262" s="297"/>
      <c r="D262" s="297"/>
      <c r="E262" s="297"/>
      <c r="F262" s="297"/>
      <c r="G262" s="297"/>
      <c r="H262" s="297"/>
      <c r="I262" s="297"/>
      <c r="J262" s="402"/>
      <c r="K262" s="297"/>
      <c r="L262" s="208"/>
      <c r="M262" s="297"/>
      <c r="N262" s="297"/>
      <c r="O262" s="208"/>
      <c r="P262" s="465"/>
      <c r="R262" s="297"/>
      <c r="AE262" s="302"/>
    </row>
    <row r="263" spans="1:31" s="288" customFormat="1" ht="12.75" customHeight="1" x14ac:dyDescent="0.3">
      <c r="A263" s="147"/>
      <c r="C263" s="297"/>
      <c r="D263" s="297"/>
      <c r="E263" s="297"/>
      <c r="F263" s="297"/>
      <c r="G263" s="297"/>
      <c r="H263" s="297"/>
      <c r="I263" s="297"/>
      <c r="J263" s="402"/>
      <c r="K263" s="297"/>
      <c r="L263" s="208"/>
      <c r="M263" s="297"/>
      <c r="N263" s="297"/>
      <c r="O263" s="208"/>
      <c r="P263" s="465"/>
      <c r="R263" s="297"/>
      <c r="AE263" s="302"/>
    </row>
    <row r="264" spans="1:31" s="288" customFormat="1" ht="12.75" customHeight="1" x14ac:dyDescent="0.3">
      <c r="A264" s="147"/>
      <c r="C264" s="297"/>
      <c r="D264" s="297"/>
      <c r="E264" s="297"/>
      <c r="F264" s="297"/>
      <c r="G264" s="297"/>
      <c r="H264" s="297"/>
      <c r="I264" s="297"/>
      <c r="J264" s="402"/>
      <c r="K264" s="297"/>
      <c r="L264" s="208"/>
      <c r="M264" s="297"/>
      <c r="N264" s="297"/>
      <c r="O264" s="208"/>
      <c r="P264" s="465"/>
      <c r="R264" s="297"/>
      <c r="AE264" s="302"/>
    </row>
    <row r="265" spans="1:31" s="288" customFormat="1" ht="12.75" customHeight="1" x14ac:dyDescent="0.3">
      <c r="A265" s="147"/>
      <c r="C265" s="297"/>
      <c r="D265" s="297"/>
      <c r="E265" s="297"/>
      <c r="F265" s="297"/>
      <c r="G265" s="297"/>
      <c r="H265" s="297"/>
      <c r="I265" s="297"/>
      <c r="J265" s="402"/>
      <c r="K265" s="297"/>
      <c r="L265" s="208"/>
      <c r="M265" s="297"/>
      <c r="N265" s="297"/>
      <c r="O265" s="208"/>
      <c r="P265" s="465"/>
      <c r="R265" s="297"/>
      <c r="AE265" s="302"/>
    </row>
    <row r="266" spans="1:31" s="288" customFormat="1" ht="12.75" customHeight="1" x14ac:dyDescent="0.3">
      <c r="A266" s="147"/>
      <c r="C266" s="297"/>
      <c r="D266" s="297"/>
      <c r="E266" s="297"/>
      <c r="F266" s="297"/>
      <c r="G266" s="297"/>
      <c r="H266" s="297"/>
      <c r="I266" s="297"/>
      <c r="J266" s="402"/>
      <c r="K266" s="297"/>
      <c r="L266" s="208"/>
      <c r="M266" s="297"/>
      <c r="N266" s="297"/>
      <c r="O266" s="208"/>
      <c r="P266" s="465"/>
      <c r="R266" s="297"/>
      <c r="AE266" s="302"/>
    </row>
    <row r="267" spans="1:31" s="288" customFormat="1" ht="12.75" customHeight="1" x14ac:dyDescent="0.3">
      <c r="A267" s="147"/>
      <c r="C267" s="297"/>
      <c r="D267" s="297"/>
      <c r="E267" s="297"/>
      <c r="F267" s="297"/>
      <c r="G267" s="297"/>
      <c r="H267" s="297"/>
      <c r="I267" s="297"/>
      <c r="J267" s="402"/>
      <c r="K267" s="297"/>
      <c r="L267" s="208"/>
      <c r="M267" s="297"/>
      <c r="N267" s="297"/>
      <c r="O267" s="208"/>
      <c r="P267" s="465"/>
      <c r="R267" s="297"/>
      <c r="AE267" s="302"/>
    </row>
    <row r="268" spans="1:31" s="288" customFormat="1" ht="12.75" customHeight="1" x14ac:dyDescent="0.3">
      <c r="A268" s="147"/>
      <c r="C268" s="297"/>
      <c r="D268" s="297"/>
      <c r="E268" s="297"/>
      <c r="F268" s="297"/>
      <c r="G268" s="297"/>
      <c r="H268" s="297"/>
      <c r="I268" s="297"/>
      <c r="J268" s="402"/>
      <c r="K268" s="297"/>
      <c r="L268" s="208"/>
      <c r="M268" s="297"/>
      <c r="N268" s="297"/>
      <c r="O268" s="208"/>
      <c r="P268" s="465"/>
      <c r="R268" s="297"/>
      <c r="AE268" s="302"/>
    </row>
    <row r="269" spans="1:31" s="288" customFormat="1" ht="12.75" customHeight="1" x14ac:dyDescent="0.3">
      <c r="A269" s="147"/>
      <c r="C269" s="297"/>
      <c r="D269" s="297"/>
      <c r="E269" s="297"/>
      <c r="F269" s="297"/>
      <c r="G269" s="297"/>
      <c r="H269" s="297"/>
      <c r="I269" s="297"/>
      <c r="J269" s="402"/>
      <c r="K269" s="297"/>
      <c r="L269" s="208"/>
      <c r="M269" s="297"/>
      <c r="N269" s="297"/>
      <c r="O269" s="208"/>
      <c r="P269" s="465"/>
      <c r="R269" s="297"/>
      <c r="AE269" s="302"/>
    </row>
    <row r="270" spans="1:31" s="288" customFormat="1" ht="12.75" customHeight="1" x14ac:dyDescent="0.3">
      <c r="A270" s="147"/>
      <c r="C270" s="297"/>
      <c r="D270" s="297"/>
      <c r="E270" s="297"/>
      <c r="F270" s="297"/>
      <c r="G270" s="297"/>
      <c r="H270" s="297"/>
      <c r="I270" s="297"/>
      <c r="J270" s="402"/>
      <c r="K270" s="297"/>
      <c r="L270" s="208"/>
      <c r="M270" s="297"/>
      <c r="N270" s="297"/>
      <c r="O270" s="208"/>
      <c r="P270" s="465"/>
      <c r="R270" s="297"/>
      <c r="AE270" s="302"/>
    </row>
    <row r="271" spans="1:31" s="288" customFormat="1" ht="12.75" customHeight="1" x14ac:dyDescent="0.3">
      <c r="A271" s="147"/>
      <c r="C271" s="297"/>
      <c r="D271" s="297"/>
      <c r="E271" s="297"/>
      <c r="F271" s="297"/>
      <c r="G271" s="297"/>
      <c r="H271" s="297"/>
      <c r="I271" s="297"/>
      <c r="J271" s="402"/>
      <c r="K271" s="297"/>
      <c r="L271" s="208"/>
      <c r="M271" s="297"/>
      <c r="N271" s="297"/>
      <c r="O271" s="208"/>
      <c r="P271" s="465"/>
      <c r="R271" s="297"/>
      <c r="AE271" s="302"/>
    </row>
    <row r="272" spans="1:31" s="288" customFormat="1" ht="12.75" customHeight="1" x14ac:dyDescent="0.3">
      <c r="A272" s="147"/>
      <c r="C272" s="297"/>
      <c r="D272" s="297"/>
      <c r="E272" s="297"/>
      <c r="F272" s="297"/>
      <c r="G272" s="297"/>
      <c r="H272" s="297"/>
      <c r="I272" s="297"/>
      <c r="J272" s="402"/>
      <c r="K272" s="297"/>
      <c r="L272" s="208"/>
      <c r="M272" s="297"/>
      <c r="N272" s="297"/>
      <c r="O272" s="208"/>
      <c r="P272" s="465"/>
      <c r="R272" s="297"/>
      <c r="AE272" s="302"/>
    </row>
    <row r="273" spans="1:31" s="288" customFormat="1" ht="12.75" customHeight="1" x14ac:dyDescent="0.3">
      <c r="A273" s="147"/>
      <c r="C273" s="297"/>
      <c r="D273" s="297"/>
      <c r="E273" s="297"/>
      <c r="F273" s="297"/>
      <c r="G273" s="297"/>
      <c r="H273" s="297"/>
      <c r="I273" s="297"/>
      <c r="J273" s="402"/>
      <c r="K273" s="297"/>
      <c r="L273" s="208"/>
      <c r="M273" s="297"/>
      <c r="N273" s="297"/>
      <c r="O273" s="208"/>
      <c r="P273" s="465"/>
      <c r="R273" s="297"/>
      <c r="AE273" s="302"/>
    </row>
    <row r="274" spans="1:31" s="288" customFormat="1" ht="12.75" customHeight="1" x14ac:dyDescent="0.3">
      <c r="A274" s="147"/>
      <c r="C274" s="297"/>
      <c r="D274" s="297"/>
      <c r="E274" s="297"/>
      <c r="F274" s="297"/>
      <c r="G274" s="297"/>
      <c r="H274" s="297"/>
      <c r="I274" s="297"/>
      <c r="J274" s="402"/>
      <c r="K274" s="297"/>
      <c r="L274" s="208"/>
      <c r="M274" s="297"/>
      <c r="N274" s="297"/>
      <c r="O274" s="208"/>
      <c r="P274" s="465"/>
      <c r="R274" s="297"/>
      <c r="AE274" s="302"/>
    </row>
    <row r="275" spans="1:31" s="288" customFormat="1" ht="12.75" customHeight="1" x14ac:dyDescent="0.3">
      <c r="A275" s="147"/>
      <c r="C275" s="297"/>
      <c r="D275" s="297"/>
      <c r="E275" s="297"/>
      <c r="F275" s="297"/>
      <c r="G275" s="297"/>
      <c r="H275" s="297"/>
      <c r="I275" s="297"/>
      <c r="J275" s="402"/>
      <c r="K275" s="297"/>
      <c r="L275" s="208"/>
      <c r="M275" s="297"/>
      <c r="N275" s="297"/>
      <c r="O275" s="208"/>
      <c r="P275" s="465"/>
      <c r="R275" s="297"/>
      <c r="AE275" s="302"/>
    </row>
    <row r="276" spans="1:31" s="288" customFormat="1" ht="12.75" customHeight="1" x14ac:dyDescent="0.3">
      <c r="A276" s="147"/>
      <c r="C276" s="297"/>
      <c r="D276" s="297"/>
      <c r="E276" s="297"/>
      <c r="F276" s="297"/>
      <c r="G276" s="297"/>
      <c r="H276" s="297"/>
      <c r="I276" s="297"/>
      <c r="J276" s="402"/>
      <c r="K276" s="297"/>
      <c r="L276" s="208"/>
      <c r="M276" s="297"/>
      <c r="N276" s="297"/>
      <c r="O276" s="208"/>
      <c r="P276" s="465"/>
      <c r="R276" s="297"/>
      <c r="AE276" s="302"/>
    </row>
    <row r="277" spans="1:31" s="288" customFormat="1" ht="12.75" customHeight="1" x14ac:dyDescent="0.3">
      <c r="A277" s="147"/>
      <c r="C277" s="297"/>
      <c r="D277" s="297"/>
      <c r="E277" s="297"/>
      <c r="F277" s="297"/>
      <c r="G277" s="297"/>
      <c r="H277" s="297"/>
      <c r="I277" s="297"/>
      <c r="J277" s="402"/>
      <c r="K277" s="297"/>
      <c r="L277" s="208"/>
      <c r="M277" s="297"/>
      <c r="N277" s="297"/>
      <c r="O277" s="208"/>
      <c r="P277" s="465"/>
      <c r="R277" s="297"/>
      <c r="AE277" s="302"/>
    </row>
    <row r="278" spans="1:31" s="288" customFormat="1" ht="12.75" customHeight="1" x14ac:dyDescent="0.3">
      <c r="A278" s="147"/>
      <c r="C278" s="297"/>
      <c r="D278" s="297"/>
      <c r="E278" s="297"/>
      <c r="F278" s="297"/>
      <c r="G278" s="297"/>
      <c r="H278" s="297"/>
      <c r="I278" s="297"/>
      <c r="J278" s="402"/>
      <c r="K278" s="297"/>
      <c r="L278" s="208"/>
      <c r="M278" s="297"/>
      <c r="N278" s="297"/>
      <c r="O278" s="208"/>
      <c r="P278" s="465"/>
      <c r="R278" s="297"/>
      <c r="AE278" s="302"/>
    </row>
    <row r="279" spans="1:31" s="288" customFormat="1" ht="12.75" customHeight="1" x14ac:dyDescent="0.3">
      <c r="A279" s="147"/>
      <c r="C279" s="297"/>
      <c r="D279" s="297"/>
      <c r="E279" s="297"/>
      <c r="F279" s="297"/>
      <c r="G279" s="297"/>
      <c r="H279" s="297"/>
      <c r="I279" s="297"/>
      <c r="J279" s="402"/>
      <c r="K279" s="297"/>
      <c r="L279" s="208"/>
      <c r="M279" s="297"/>
      <c r="N279" s="297"/>
      <c r="O279" s="208"/>
      <c r="P279" s="465"/>
      <c r="R279" s="297"/>
      <c r="AE279" s="302"/>
    </row>
    <row r="280" spans="1:31" s="288" customFormat="1" ht="12.75" customHeight="1" x14ac:dyDescent="0.3">
      <c r="A280" s="147"/>
      <c r="C280" s="297"/>
      <c r="D280" s="297"/>
      <c r="E280" s="297"/>
      <c r="F280" s="297"/>
      <c r="G280" s="297"/>
      <c r="H280" s="297"/>
      <c r="I280" s="297"/>
      <c r="J280" s="402"/>
      <c r="K280" s="297"/>
      <c r="L280" s="208"/>
      <c r="M280" s="297"/>
      <c r="N280" s="297"/>
      <c r="O280" s="208"/>
      <c r="P280" s="465"/>
      <c r="R280" s="297"/>
      <c r="AE280" s="302"/>
    </row>
    <row r="281" spans="1:31" s="288" customFormat="1" ht="12.75" customHeight="1" x14ac:dyDescent="0.3">
      <c r="A281" s="147"/>
      <c r="C281" s="297"/>
      <c r="D281" s="297"/>
      <c r="E281" s="297"/>
      <c r="F281" s="297"/>
      <c r="G281" s="297"/>
      <c r="H281" s="297"/>
      <c r="I281" s="297"/>
      <c r="J281" s="402"/>
      <c r="K281" s="297"/>
      <c r="L281" s="208"/>
      <c r="M281" s="297"/>
      <c r="N281" s="297"/>
      <c r="O281" s="208"/>
      <c r="P281" s="465"/>
      <c r="R281" s="297"/>
      <c r="AE281" s="302"/>
    </row>
    <row r="282" spans="1:31" s="288" customFormat="1" ht="12.75" customHeight="1" x14ac:dyDescent="0.3">
      <c r="A282" s="147"/>
      <c r="C282" s="297"/>
      <c r="D282" s="297"/>
      <c r="E282" s="297"/>
      <c r="F282" s="297"/>
      <c r="G282" s="297"/>
      <c r="H282" s="297"/>
      <c r="I282" s="297"/>
      <c r="J282" s="402"/>
      <c r="K282" s="297"/>
      <c r="L282" s="208"/>
      <c r="M282" s="297"/>
      <c r="N282" s="297"/>
      <c r="O282" s="208"/>
      <c r="P282" s="465"/>
      <c r="R282" s="297"/>
      <c r="AE282" s="302"/>
    </row>
    <row r="283" spans="1:31" s="288" customFormat="1" ht="12.75" customHeight="1" x14ac:dyDescent="0.3">
      <c r="A283" s="147"/>
      <c r="C283" s="297"/>
      <c r="D283" s="297"/>
      <c r="E283" s="297"/>
      <c r="F283" s="297"/>
      <c r="G283" s="297"/>
      <c r="H283" s="297"/>
      <c r="I283" s="297"/>
      <c r="J283" s="402"/>
      <c r="K283" s="297"/>
      <c r="L283" s="208"/>
      <c r="M283" s="297"/>
      <c r="N283" s="297"/>
      <c r="O283" s="208"/>
      <c r="P283" s="465"/>
      <c r="R283" s="297"/>
      <c r="AE283" s="302"/>
    </row>
    <row r="284" spans="1:31" s="288" customFormat="1" ht="12.75" customHeight="1" x14ac:dyDescent="0.3">
      <c r="A284" s="147"/>
      <c r="C284" s="297"/>
      <c r="D284" s="297"/>
      <c r="E284" s="297"/>
      <c r="F284" s="297"/>
      <c r="G284" s="297"/>
      <c r="H284" s="297"/>
      <c r="I284" s="297"/>
      <c r="J284" s="402"/>
      <c r="K284" s="297"/>
      <c r="L284" s="208"/>
      <c r="M284" s="297"/>
      <c r="N284" s="297"/>
      <c r="O284" s="208"/>
      <c r="P284" s="465"/>
      <c r="R284" s="297"/>
      <c r="AE284" s="302"/>
    </row>
    <row r="285" spans="1:31" s="288" customFormat="1" ht="12.75" customHeight="1" x14ac:dyDescent="0.3">
      <c r="A285" s="147"/>
      <c r="C285" s="297"/>
      <c r="D285" s="297"/>
      <c r="E285" s="297"/>
      <c r="F285" s="297"/>
      <c r="G285" s="297"/>
      <c r="H285" s="297"/>
      <c r="I285" s="297"/>
      <c r="J285" s="402"/>
      <c r="K285" s="297"/>
      <c r="L285" s="208"/>
      <c r="M285" s="297"/>
      <c r="N285" s="297"/>
      <c r="O285" s="208"/>
      <c r="P285" s="465"/>
      <c r="R285" s="297"/>
      <c r="AE285" s="302"/>
    </row>
    <row r="286" spans="1:31" s="288" customFormat="1" ht="12.75" customHeight="1" x14ac:dyDescent="0.3">
      <c r="A286" s="147"/>
      <c r="C286" s="297"/>
      <c r="D286" s="297"/>
      <c r="E286" s="297"/>
      <c r="F286" s="297"/>
      <c r="G286" s="297"/>
      <c r="H286" s="297"/>
      <c r="I286" s="297"/>
      <c r="J286" s="402"/>
      <c r="K286" s="297"/>
      <c r="L286" s="208"/>
      <c r="M286" s="297"/>
      <c r="N286" s="297"/>
      <c r="O286" s="208"/>
      <c r="P286" s="465"/>
      <c r="R286" s="297"/>
      <c r="AE286" s="302"/>
    </row>
    <row r="287" spans="1:31" s="288" customFormat="1" ht="12.75" customHeight="1" x14ac:dyDescent="0.3">
      <c r="A287" s="147"/>
      <c r="C287" s="297"/>
      <c r="D287" s="297"/>
      <c r="E287" s="297"/>
      <c r="F287" s="297"/>
      <c r="G287" s="297"/>
      <c r="H287" s="297"/>
      <c r="I287" s="297"/>
      <c r="J287" s="402"/>
      <c r="K287" s="297"/>
      <c r="L287" s="208"/>
      <c r="M287" s="297"/>
      <c r="N287" s="297"/>
      <c r="O287" s="208"/>
      <c r="P287" s="465"/>
      <c r="R287" s="297"/>
      <c r="AE287" s="302"/>
    </row>
    <row r="288" spans="1:31" s="288" customFormat="1" ht="12.75" customHeight="1" x14ac:dyDescent="0.3">
      <c r="A288" s="147"/>
      <c r="C288" s="297"/>
      <c r="D288" s="297"/>
      <c r="E288" s="297"/>
      <c r="F288" s="297"/>
      <c r="G288" s="297"/>
      <c r="H288" s="297"/>
      <c r="I288" s="297"/>
      <c r="J288" s="402"/>
      <c r="K288" s="297"/>
      <c r="L288" s="208"/>
      <c r="M288" s="297"/>
      <c r="N288" s="297"/>
      <c r="O288" s="208"/>
      <c r="P288" s="465"/>
      <c r="R288" s="297"/>
      <c r="AE288" s="302"/>
    </row>
    <row r="289" spans="1:31" s="288" customFormat="1" ht="12.75" customHeight="1" x14ac:dyDescent="0.3">
      <c r="A289" s="147"/>
      <c r="C289" s="297"/>
      <c r="D289" s="297"/>
      <c r="E289" s="297"/>
      <c r="F289" s="297"/>
      <c r="G289" s="297"/>
      <c r="H289" s="297"/>
      <c r="I289" s="297"/>
      <c r="J289" s="402"/>
      <c r="K289" s="297"/>
      <c r="L289" s="208"/>
      <c r="M289" s="297"/>
      <c r="N289" s="297"/>
      <c r="O289" s="208"/>
      <c r="P289" s="465"/>
      <c r="R289" s="297"/>
      <c r="AE289" s="302"/>
    </row>
    <row r="290" spans="1:31" s="288" customFormat="1" ht="12.75" customHeight="1" x14ac:dyDescent="0.3">
      <c r="A290" s="147"/>
      <c r="C290" s="297"/>
      <c r="D290" s="297"/>
      <c r="E290" s="297"/>
      <c r="F290" s="297"/>
      <c r="G290" s="297"/>
      <c r="H290" s="297"/>
      <c r="I290" s="297"/>
      <c r="J290" s="402"/>
      <c r="K290" s="297"/>
      <c r="L290" s="208"/>
      <c r="M290" s="297"/>
      <c r="N290" s="297"/>
      <c r="O290" s="208"/>
      <c r="P290" s="465"/>
      <c r="R290" s="297"/>
      <c r="AE290" s="302"/>
    </row>
    <row r="291" spans="1:31" s="288" customFormat="1" ht="12.75" customHeight="1" x14ac:dyDescent="0.3">
      <c r="A291" s="147"/>
      <c r="C291" s="297"/>
      <c r="D291" s="297"/>
      <c r="E291" s="297"/>
      <c r="F291" s="297"/>
      <c r="G291" s="297"/>
      <c r="H291" s="297"/>
      <c r="I291" s="297"/>
      <c r="J291" s="402"/>
      <c r="K291" s="297"/>
      <c r="L291" s="208"/>
      <c r="M291" s="297"/>
      <c r="N291" s="297"/>
      <c r="O291" s="208"/>
      <c r="P291" s="465"/>
      <c r="R291" s="297"/>
      <c r="AE291" s="302"/>
    </row>
    <row r="292" spans="1:31" s="288" customFormat="1" ht="12.75" customHeight="1" x14ac:dyDescent="0.3">
      <c r="A292" s="147"/>
      <c r="C292" s="297"/>
      <c r="D292" s="297"/>
      <c r="E292" s="297"/>
      <c r="F292" s="297"/>
      <c r="G292" s="297"/>
      <c r="H292" s="297"/>
      <c r="I292" s="297"/>
      <c r="J292" s="402"/>
      <c r="K292" s="297"/>
      <c r="L292" s="208"/>
      <c r="M292" s="297"/>
      <c r="N292" s="297"/>
      <c r="O292" s="208"/>
      <c r="P292" s="465"/>
      <c r="R292" s="297"/>
      <c r="AE292" s="302"/>
    </row>
    <row r="293" spans="1:31" s="288" customFormat="1" ht="12.75" customHeight="1" x14ac:dyDescent="0.3">
      <c r="A293" s="147"/>
      <c r="C293" s="297"/>
      <c r="D293" s="297"/>
      <c r="E293" s="297"/>
      <c r="F293" s="297"/>
      <c r="G293" s="297"/>
      <c r="H293" s="297"/>
      <c r="I293" s="297"/>
      <c r="J293" s="402"/>
      <c r="K293" s="297"/>
      <c r="L293" s="208"/>
      <c r="M293" s="297"/>
      <c r="N293" s="297"/>
      <c r="O293" s="208"/>
      <c r="P293" s="465"/>
      <c r="R293" s="297"/>
      <c r="AE293" s="302"/>
    </row>
    <row r="294" spans="1:31" s="288" customFormat="1" ht="12.75" customHeight="1" x14ac:dyDescent="0.3">
      <c r="A294" s="147"/>
      <c r="C294" s="297"/>
      <c r="D294" s="297"/>
      <c r="E294" s="297"/>
      <c r="F294" s="297"/>
      <c r="G294" s="297"/>
      <c r="H294" s="297"/>
      <c r="I294" s="297"/>
      <c r="J294" s="402"/>
      <c r="K294" s="297"/>
      <c r="L294" s="208"/>
      <c r="M294" s="297"/>
      <c r="N294" s="297"/>
      <c r="O294" s="208"/>
      <c r="P294" s="465"/>
      <c r="R294" s="297"/>
      <c r="AE294" s="302"/>
    </row>
    <row r="295" spans="1:31" s="288" customFormat="1" ht="12.75" customHeight="1" x14ac:dyDescent="0.3">
      <c r="A295" s="147"/>
      <c r="C295" s="297"/>
      <c r="D295" s="297"/>
      <c r="E295" s="297"/>
      <c r="F295" s="297"/>
      <c r="G295" s="297"/>
      <c r="H295" s="297"/>
      <c r="I295" s="297"/>
      <c r="J295" s="402"/>
      <c r="K295" s="297"/>
      <c r="L295" s="208"/>
      <c r="M295" s="297"/>
      <c r="N295" s="297"/>
      <c r="O295" s="208"/>
      <c r="P295" s="465"/>
      <c r="R295" s="297"/>
      <c r="AE295" s="302"/>
    </row>
    <row r="296" spans="1:31" s="288" customFormat="1" ht="12.75" customHeight="1" x14ac:dyDescent="0.3">
      <c r="A296" s="147"/>
      <c r="C296" s="297"/>
      <c r="D296" s="297"/>
      <c r="E296" s="297"/>
      <c r="F296" s="297"/>
      <c r="G296" s="297"/>
      <c r="H296" s="297"/>
      <c r="I296" s="297"/>
      <c r="J296" s="402"/>
      <c r="K296" s="297"/>
      <c r="L296" s="208"/>
      <c r="M296" s="297"/>
      <c r="N296" s="297"/>
      <c r="O296" s="208"/>
      <c r="P296" s="465"/>
      <c r="R296" s="297"/>
      <c r="AE296" s="302"/>
    </row>
    <row r="297" spans="1:31" s="288" customFormat="1" ht="12.75" customHeight="1" x14ac:dyDescent="0.3">
      <c r="A297" s="147"/>
      <c r="C297" s="297"/>
      <c r="D297" s="297"/>
      <c r="E297" s="297"/>
      <c r="F297" s="297"/>
      <c r="G297" s="297"/>
      <c r="H297" s="297"/>
      <c r="I297" s="297"/>
      <c r="J297" s="402"/>
      <c r="K297" s="297"/>
      <c r="L297" s="208"/>
      <c r="M297" s="297"/>
      <c r="N297" s="297"/>
      <c r="O297" s="208"/>
      <c r="P297" s="465"/>
      <c r="R297" s="297"/>
      <c r="AE297" s="302"/>
    </row>
    <row r="298" spans="1:31" s="288" customFormat="1" ht="12.75" customHeight="1" x14ac:dyDescent="0.3">
      <c r="A298" s="147"/>
      <c r="C298" s="297"/>
      <c r="D298" s="297"/>
      <c r="E298" s="297"/>
      <c r="F298" s="297"/>
      <c r="G298" s="297"/>
      <c r="H298" s="297"/>
      <c r="I298" s="297"/>
      <c r="J298" s="402"/>
      <c r="K298" s="297"/>
      <c r="L298" s="208"/>
      <c r="M298" s="297"/>
      <c r="N298" s="297"/>
      <c r="O298" s="208"/>
      <c r="P298" s="465"/>
      <c r="R298" s="297"/>
      <c r="AE298" s="302"/>
    </row>
    <row r="299" spans="1:31" s="288" customFormat="1" ht="12.75" customHeight="1" x14ac:dyDescent="0.3">
      <c r="A299" s="147"/>
      <c r="C299" s="297"/>
      <c r="D299" s="297"/>
      <c r="E299" s="297"/>
      <c r="F299" s="297"/>
      <c r="G299" s="297"/>
      <c r="H299" s="297"/>
      <c r="I299" s="297"/>
      <c r="J299" s="402"/>
      <c r="K299" s="297"/>
      <c r="L299" s="208"/>
      <c r="M299" s="297"/>
      <c r="N299" s="297"/>
      <c r="O299" s="208"/>
      <c r="P299" s="465"/>
      <c r="R299" s="297"/>
      <c r="AE299" s="302"/>
    </row>
    <row r="300" spans="1:31" s="288" customFormat="1" ht="12.75" customHeight="1" x14ac:dyDescent="0.3">
      <c r="A300" s="147"/>
      <c r="C300" s="297"/>
      <c r="D300" s="297"/>
      <c r="E300" s="297"/>
      <c r="F300" s="297"/>
      <c r="G300" s="297"/>
      <c r="H300" s="297"/>
      <c r="I300" s="297"/>
      <c r="J300" s="402"/>
      <c r="K300" s="297"/>
      <c r="L300" s="208"/>
      <c r="M300" s="297"/>
      <c r="N300" s="297"/>
      <c r="O300" s="208"/>
      <c r="P300" s="465"/>
      <c r="R300" s="297"/>
      <c r="AE300" s="302"/>
    </row>
    <row r="301" spans="1:31" s="288" customFormat="1" ht="12.75" customHeight="1" x14ac:dyDescent="0.3">
      <c r="A301" s="147"/>
      <c r="C301" s="297"/>
      <c r="D301" s="297"/>
      <c r="E301" s="297"/>
      <c r="F301" s="297"/>
      <c r="G301" s="297"/>
      <c r="H301" s="297"/>
      <c r="I301" s="297"/>
      <c r="J301" s="402"/>
      <c r="K301" s="297"/>
      <c r="L301" s="208"/>
      <c r="M301" s="297"/>
      <c r="N301" s="297"/>
      <c r="O301" s="208"/>
      <c r="P301" s="465"/>
      <c r="R301" s="297"/>
      <c r="AE301" s="302"/>
    </row>
    <row r="302" spans="1:31" s="288" customFormat="1" ht="12.75" customHeight="1" x14ac:dyDescent="0.3">
      <c r="A302" s="147"/>
      <c r="C302" s="297"/>
      <c r="D302" s="297"/>
      <c r="E302" s="297"/>
      <c r="F302" s="297"/>
      <c r="G302" s="297"/>
      <c r="H302" s="297"/>
      <c r="I302" s="297"/>
      <c r="J302" s="402"/>
      <c r="K302" s="297"/>
      <c r="L302" s="208"/>
      <c r="M302" s="297"/>
      <c r="N302" s="297"/>
      <c r="O302" s="208"/>
      <c r="P302" s="465"/>
      <c r="R302" s="297"/>
      <c r="AE302" s="302"/>
    </row>
    <row r="303" spans="1:31" s="288" customFormat="1" ht="12.75" customHeight="1" x14ac:dyDescent="0.3">
      <c r="A303" s="147"/>
      <c r="C303" s="297"/>
      <c r="D303" s="297"/>
      <c r="E303" s="297"/>
      <c r="F303" s="297"/>
      <c r="G303" s="297"/>
      <c r="H303" s="297"/>
      <c r="I303" s="297"/>
      <c r="J303" s="402"/>
      <c r="K303" s="297"/>
      <c r="L303" s="208"/>
      <c r="M303" s="297"/>
      <c r="N303" s="297"/>
      <c r="O303" s="208"/>
      <c r="P303" s="465"/>
      <c r="R303" s="297"/>
      <c r="AE303" s="302"/>
    </row>
    <row r="304" spans="1:31" s="288" customFormat="1" ht="12.75" customHeight="1" x14ac:dyDescent="0.3">
      <c r="A304" s="147"/>
      <c r="C304" s="297"/>
      <c r="D304" s="297"/>
      <c r="E304" s="297"/>
      <c r="F304" s="297"/>
      <c r="G304" s="297"/>
      <c r="H304" s="297"/>
      <c r="I304" s="297"/>
      <c r="J304" s="402"/>
      <c r="K304" s="297"/>
      <c r="L304" s="208"/>
      <c r="M304" s="297"/>
      <c r="N304" s="297"/>
      <c r="O304" s="208"/>
      <c r="P304" s="465"/>
      <c r="R304" s="297"/>
      <c r="AE304" s="302"/>
    </row>
    <row r="305" spans="1:31" s="288" customFormat="1" ht="12.75" customHeight="1" x14ac:dyDescent="0.3">
      <c r="A305" s="147"/>
      <c r="C305" s="297"/>
      <c r="D305" s="297"/>
      <c r="E305" s="297"/>
      <c r="F305" s="297"/>
      <c r="G305" s="297"/>
      <c r="H305" s="297"/>
      <c r="I305" s="297"/>
      <c r="J305" s="402"/>
      <c r="K305" s="297"/>
      <c r="L305" s="208"/>
      <c r="M305" s="297"/>
      <c r="N305" s="297"/>
      <c r="O305" s="208"/>
      <c r="P305" s="465"/>
      <c r="R305" s="297"/>
      <c r="AE305" s="302"/>
    </row>
    <row r="306" spans="1:31" s="288" customFormat="1" ht="12.75" customHeight="1" x14ac:dyDescent="0.3">
      <c r="A306" s="147"/>
      <c r="C306" s="297"/>
      <c r="D306" s="297"/>
      <c r="E306" s="297"/>
      <c r="F306" s="297"/>
      <c r="G306" s="297"/>
      <c r="H306" s="297"/>
      <c r="I306" s="297"/>
      <c r="J306" s="402"/>
      <c r="K306" s="297"/>
      <c r="L306" s="208"/>
      <c r="M306" s="297"/>
      <c r="N306" s="297"/>
      <c r="O306" s="208"/>
      <c r="P306" s="465"/>
      <c r="R306" s="297"/>
      <c r="AE306" s="302"/>
    </row>
    <row r="307" spans="1:31" s="288" customFormat="1" ht="12.75" customHeight="1" x14ac:dyDescent="0.3">
      <c r="A307" s="147"/>
      <c r="C307" s="297"/>
      <c r="D307" s="297"/>
      <c r="E307" s="297"/>
      <c r="F307" s="297"/>
      <c r="G307" s="297"/>
      <c r="H307" s="297"/>
      <c r="I307" s="297"/>
      <c r="J307" s="402"/>
      <c r="K307" s="297"/>
      <c r="L307" s="208"/>
      <c r="M307" s="297"/>
      <c r="N307" s="297"/>
      <c r="O307" s="208"/>
      <c r="P307" s="465"/>
      <c r="R307" s="297"/>
      <c r="AE307" s="302"/>
    </row>
    <row r="308" spans="1:31" s="288" customFormat="1" ht="12.75" customHeight="1" x14ac:dyDescent="0.3">
      <c r="A308" s="147"/>
      <c r="C308" s="297"/>
      <c r="D308" s="297"/>
      <c r="E308" s="297"/>
      <c r="F308" s="297"/>
      <c r="G308" s="297"/>
      <c r="H308" s="297"/>
      <c r="I308" s="297"/>
      <c r="J308" s="402"/>
      <c r="K308" s="297"/>
      <c r="L308" s="208"/>
      <c r="M308" s="297"/>
      <c r="N308" s="297"/>
      <c r="O308" s="208"/>
      <c r="P308" s="465"/>
      <c r="R308" s="297"/>
      <c r="AE308" s="302"/>
    </row>
    <row r="309" spans="1:31" s="288" customFormat="1" ht="12.75" customHeight="1" x14ac:dyDescent="0.3">
      <c r="A309" s="147"/>
      <c r="C309" s="297"/>
      <c r="D309" s="297"/>
      <c r="E309" s="297"/>
      <c r="F309" s="297"/>
      <c r="G309" s="297"/>
      <c r="H309" s="297"/>
      <c r="I309" s="297"/>
      <c r="J309" s="402"/>
      <c r="K309" s="297"/>
      <c r="L309" s="208"/>
      <c r="M309" s="297"/>
      <c r="N309" s="297"/>
      <c r="O309" s="208"/>
      <c r="P309" s="465"/>
      <c r="R309" s="297"/>
      <c r="AE309" s="302"/>
    </row>
    <row r="310" spans="1:31" s="288" customFormat="1" ht="12.75" customHeight="1" x14ac:dyDescent="0.3">
      <c r="A310" s="147"/>
      <c r="C310" s="297"/>
      <c r="D310" s="297"/>
      <c r="E310" s="297"/>
      <c r="F310" s="297"/>
      <c r="G310" s="297"/>
      <c r="H310" s="297"/>
      <c r="I310" s="297"/>
      <c r="J310" s="402"/>
      <c r="K310" s="297"/>
      <c r="L310" s="208"/>
      <c r="M310" s="297"/>
      <c r="N310" s="297"/>
      <c r="O310" s="208"/>
      <c r="P310" s="465"/>
      <c r="R310" s="297"/>
      <c r="AE310" s="302"/>
    </row>
    <row r="311" spans="1:31" s="288" customFormat="1" ht="12.75" customHeight="1" x14ac:dyDescent="0.3">
      <c r="A311" s="147"/>
      <c r="C311" s="297"/>
      <c r="D311" s="297"/>
      <c r="E311" s="297"/>
      <c r="F311" s="297"/>
      <c r="G311" s="297"/>
      <c r="H311" s="297"/>
      <c r="I311" s="297"/>
      <c r="J311" s="402"/>
      <c r="K311" s="297"/>
      <c r="L311" s="208"/>
      <c r="M311" s="297"/>
      <c r="N311" s="297"/>
      <c r="O311" s="208"/>
      <c r="P311" s="465"/>
      <c r="R311" s="297"/>
      <c r="AE311" s="302"/>
    </row>
    <row r="312" spans="1:31" s="288" customFormat="1" ht="12.75" customHeight="1" x14ac:dyDescent="0.3">
      <c r="A312" s="147"/>
      <c r="C312" s="297"/>
      <c r="D312" s="297"/>
      <c r="E312" s="297"/>
      <c r="F312" s="297"/>
      <c r="G312" s="297"/>
      <c r="H312" s="297"/>
      <c r="I312" s="297"/>
      <c r="J312" s="402"/>
      <c r="K312" s="297"/>
      <c r="L312" s="208"/>
      <c r="M312" s="297"/>
      <c r="N312" s="297"/>
      <c r="O312" s="208"/>
      <c r="P312" s="465"/>
      <c r="R312" s="297"/>
      <c r="AE312" s="302"/>
    </row>
    <row r="313" spans="1:31" s="288" customFormat="1" ht="12.75" customHeight="1" x14ac:dyDescent="0.3">
      <c r="A313" s="147"/>
      <c r="C313" s="297"/>
      <c r="D313" s="297"/>
      <c r="E313" s="297"/>
      <c r="F313" s="297"/>
      <c r="G313" s="297"/>
      <c r="H313" s="297"/>
      <c r="I313" s="297"/>
      <c r="J313" s="402"/>
      <c r="K313" s="297"/>
      <c r="L313" s="208"/>
      <c r="M313" s="297"/>
      <c r="N313" s="297"/>
      <c r="O313" s="208"/>
      <c r="P313" s="465"/>
      <c r="R313" s="297"/>
      <c r="AE313" s="302"/>
    </row>
    <row r="314" spans="1:31" s="288" customFormat="1" ht="12.75" customHeight="1" x14ac:dyDescent="0.3">
      <c r="A314" s="147"/>
      <c r="C314" s="297"/>
      <c r="D314" s="297"/>
      <c r="E314" s="297"/>
      <c r="F314" s="297"/>
      <c r="G314" s="297"/>
      <c r="H314" s="297"/>
      <c r="I314" s="297"/>
      <c r="J314" s="402"/>
      <c r="K314" s="297"/>
      <c r="L314" s="208"/>
      <c r="M314" s="297"/>
      <c r="N314" s="297"/>
      <c r="O314" s="208"/>
      <c r="P314" s="465"/>
      <c r="R314" s="297"/>
      <c r="AE314" s="302"/>
    </row>
    <row r="315" spans="1:31" s="288" customFormat="1" ht="12.75" customHeight="1" x14ac:dyDescent="0.3">
      <c r="A315" s="147"/>
      <c r="C315" s="297"/>
      <c r="D315" s="297"/>
      <c r="E315" s="297"/>
      <c r="F315" s="297"/>
      <c r="G315" s="297"/>
      <c r="H315" s="297"/>
      <c r="I315" s="297"/>
      <c r="J315" s="402"/>
      <c r="K315" s="297"/>
      <c r="L315" s="208"/>
      <c r="M315" s="297"/>
      <c r="N315" s="297"/>
      <c r="O315" s="208"/>
      <c r="P315" s="465"/>
      <c r="R315" s="297"/>
      <c r="AE315" s="302"/>
    </row>
    <row r="316" spans="1:31" s="288" customFormat="1" ht="12.75" customHeight="1" x14ac:dyDescent="0.3">
      <c r="A316" s="147"/>
      <c r="C316" s="297"/>
      <c r="D316" s="297"/>
      <c r="E316" s="297"/>
      <c r="F316" s="297"/>
      <c r="G316" s="297"/>
      <c r="H316" s="297"/>
      <c r="I316" s="297"/>
      <c r="J316" s="402"/>
      <c r="K316" s="297"/>
      <c r="L316" s="208"/>
      <c r="M316" s="297"/>
      <c r="N316" s="297"/>
      <c r="O316" s="208"/>
      <c r="P316" s="465"/>
      <c r="R316" s="297"/>
      <c r="AE316" s="302"/>
    </row>
    <row r="317" spans="1:31" s="288" customFormat="1" ht="12.75" customHeight="1" x14ac:dyDescent="0.3">
      <c r="A317" s="147"/>
      <c r="C317" s="297"/>
      <c r="D317" s="297"/>
      <c r="E317" s="297"/>
      <c r="F317" s="297"/>
      <c r="G317" s="297"/>
      <c r="H317" s="297"/>
      <c r="I317" s="297"/>
      <c r="J317" s="402"/>
      <c r="K317" s="297"/>
      <c r="L317" s="208"/>
      <c r="M317" s="297"/>
      <c r="N317" s="297"/>
      <c r="O317" s="208"/>
      <c r="P317" s="465"/>
      <c r="R317" s="297"/>
      <c r="AE317" s="302"/>
    </row>
    <row r="318" spans="1:31" s="288" customFormat="1" ht="12.75" customHeight="1" x14ac:dyDescent="0.3">
      <c r="A318" s="147"/>
      <c r="C318" s="297"/>
      <c r="D318" s="297"/>
      <c r="E318" s="297"/>
      <c r="F318" s="297"/>
      <c r="G318" s="297"/>
      <c r="H318" s="297"/>
      <c r="I318" s="297"/>
      <c r="J318" s="402"/>
      <c r="K318" s="297"/>
      <c r="L318" s="208"/>
      <c r="M318" s="297"/>
      <c r="N318" s="297"/>
      <c r="O318" s="208"/>
      <c r="P318" s="465"/>
      <c r="R318" s="297"/>
      <c r="AE318" s="302"/>
    </row>
    <row r="319" spans="1:31" s="288" customFormat="1" ht="12.75" customHeight="1" x14ac:dyDescent="0.3">
      <c r="A319" s="147"/>
      <c r="C319" s="297"/>
      <c r="D319" s="297"/>
      <c r="E319" s="297"/>
      <c r="F319" s="297"/>
      <c r="G319" s="297"/>
      <c r="H319" s="297"/>
      <c r="I319" s="297"/>
      <c r="J319" s="402"/>
      <c r="K319" s="297"/>
      <c r="L319" s="208"/>
      <c r="M319" s="297"/>
      <c r="N319" s="297"/>
      <c r="O319" s="208"/>
      <c r="P319" s="465"/>
      <c r="R319" s="297"/>
      <c r="AE319" s="302"/>
    </row>
    <row r="320" spans="1:31" s="288" customFormat="1" ht="12.75" customHeight="1" x14ac:dyDescent="0.3">
      <c r="A320" s="147"/>
      <c r="C320" s="297"/>
      <c r="D320" s="297"/>
      <c r="E320" s="297"/>
      <c r="F320" s="297"/>
      <c r="G320" s="297"/>
      <c r="H320" s="297"/>
      <c r="I320" s="297"/>
      <c r="J320" s="402"/>
      <c r="K320" s="297"/>
      <c r="L320" s="208"/>
      <c r="M320" s="297"/>
      <c r="N320" s="297"/>
      <c r="O320" s="208"/>
      <c r="P320" s="465"/>
      <c r="R320" s="297"/>
      <c r="AE320" s="302"/>
    </row>
    <row r="321" spans="1:31" s="288" customFormat="1" ht="12.75" customHeight="1" x14ac:dyDescent="0.3">
      <c r="A321" s="147"/>
      <c r="C321" s="297"/>
      <c r="D321" s="297"/>
      <c r="E321" s="297"/>
      <c r="F321" s="297"/>
      <c r="G321" s="297"/>
      <c r="H321" s="297"/>
      <c r="I321" s="297"/>
      <c r="J321" s="402"/>
      <c r="K321" s="297"/>
      <c r="L321" s="208"/>
      <c r="M321" s="297"/>
      <c r="N321" s="297"/>
      <c r="O321" s="208"/>
      <c r="P321" s="465"/>
      <c r="R321" s="297"/>
      <c r="AE321" s="302"/>
    </row>
    <row r="322" spans="1:31" s="288" customFormat="1" ht="12.75" customHeight="1" x14ac:dyDescent="0.3">
      <c r="A322" s="147"/>
      <c r="C322" s="297"/>
      <c r="D322" s="297"/>
      <c r="E322" s="297"/>
      <c r="F322" s="297"/>
      <c r="G322" s="297"/>
      <c r="H322" s="297"/>
      <c r="I322" s="297"/>
      <c r="J322" s="402"/>
      <c r="K322" s="297"/>
      <c r="L322" s="208"/>
      <c r="M322" s="297"/>
      <c r="N322" s="297"/>
      <c r="O322" s="208"/>
      <c r="P322" s="465"/>
      <c r="R322" s="297"/>
      <c r="AE322" s="302"/>
    </row>
    <row r="323" spans="1:31" s="288" customFormat="1" ht="12.75" customHeight="1" x14ac:dyDescent="0.3">
      <c r="A323" s="147"/>
      <c r="C323" s="297"/>
      <c r="D323" s="297"/>
      <c r="E323" s="297"/>
      <c r="F323" s="297"/>
      <c r="G323" s="297"/>
      <c r="H323" s="297"/>
      <c r="I323" s="297"/>
      <c r="J323" s="402"/>
      <c r="K323" s="297"/>
      <c r="L323" s="208"/>
      <c r="M323" s="297"/>
      <c r="N323" s="297"/>
      <c r="O323" s="208"/>
      <c r="P323" s="465"/>
      <c r="R323" s="297"/>
      <c r="AE323" s="302"/>
    </row>
    <row r="324" spans="1:31" s="288" customFormat="1" ht="12.75" customHeight="1" x14ac:dyDescent="0.3">
      <c r="A324" s="147"/>
      <c r="C324" s="297"/>
      <c r="D324" s="297"/>
      <c r="E324" s="297"/>
      <c r="F324" s="297"/>
      <c r="G324" s="297"/>
      <c r="H324" s="297"/>
      <c r="I324" s="297"/>
      <c r="J324" s="402"/>
      <c r="K324" s="297"/>
      <c r="L324" s="208"/>
      <c r="M324" s="297"/>
      <c r="N324" s="297"/>
      <c r="O324" s="208"/>
      <c r="P324" s="465"/>
      <c r="R324" s="297"/>
      <c r="AE324" s="302"/>
    </row>
    <row r="325" spans="1:31" s="288" customFormat="1" ht="12.75" customHeight="1" x14ac:dyDescent="0.3">
      <c r="A325" s="147"/>
      <c r="C325" s="297"/>
      <c r="D325" s="297"/>
      <c r="E325" s="297"/>
      <c r="F325" s="297"/>
      <c r="G325" s="297"/>
      <c r="H325" s="297"/>
      <c r="I325" s="297"/>
      <c r="J325" s="402"/>
      <c r="K325" s="297"/>
      <c r="L325" s="208"/>
      <c r="M325" s="297"/>
      <c r="N325" s="297"/>
      <c r="O325" s="208"/>
      <c r="P325" s="465"/>
      <c r="R325" s="297"/>
      <c r="AE325" s="302"/>
    </row>
    <row r="326" spans="1:31" s="288" customFormat="1" ht="12.75" customHeight="1" x14ac:dyDescent="0.3">
      <c r="A326" s="147"/>
      <c r="C326" s="297"/>
      <c r="D326" s="297"/>
      <c r="E326" s="297"/>
      <c r="F326" s="297"/>
      <c r="G326" s="297"/>
      <c r="H326" s="297"/>
      <c r="I326" s="297"/>
      <c r="J326" s="402"/>
      <c r="K326" s="297"/>
      <c r="L326" s="208"/>
      <c r="M326" s="297"/>
      <c r="N326" s="297"/>
      <c r="O326" s="208"/>
      <c r="P326" s="465"/>
      <c r="R326" s="297"/>
      <c r="AE326" s="302"/>
    </row>
    <row r="327" spans="1:31" s="288" customFormat="1" ht="12.75" customHeight="1" x14ac:dyDescent="0.3">
      <c r="A327" s="147"/>
      <c r="C327" s="297"/>
      <c r="D327" s="297"/>
      <c r="E327" s="297"/>
      <c r="F327" s="297"/>
      <c r="G327" s="297"/>
      <c r="H327" s="297"/>
      <c r="I327" s="297"/>
      <c r="J327" s="402"/>
      <c r="K327" s="297"/>
      <c r="L327" s="208"/>
      <c r="M327" s="297"/>
      <c r="N327" s="297"/>
      <c r="O327" s="208"/>
      <c r="P327" s="465"/>
      <c r="R327" s="297"/>
      <c r="AE327" s="302"/>
    </row>
    <row r="328" spans="1:31" s="288" customFormat="1" ht="12.75" customHeight="1" x14ac:dyDescent="0.3">
      <c r="A328" s="147"/>
      <c r="C328" s="297"/>
      <c r="D328" s="297"/>
      <c r="E328" s="297"/>
      <c r="F328" s="297"/>
      <c r="G328" s="297"/>
      <c r="H328" s="297"/>
      <c r="I328" s="297"/>
      <c r="J328" s="402"/>
      <c r="K328" s="297"/>
      <c r="L328" s="208"/>
      <c r="M328" s="297"/>
      <c r="N328" s="297"/>
      <c r="O328" s="208"/>
      <c r="P328" s="465"/>
      <c r="R328" s="297"/>
      <c r="AE328" s="302"/>
    </row>
    <row r="329" spans="1:31" s="288" customFormat="1" ht="12.75" customHeight="1" x14ac:dyDescent="0.3">
      <c r="A329" s="147"/>
      <c r="C329" s="297"/>
      <c r="D329" s="297"/>
      <c r="E329" s="297"/>
      <c r="F329" s="297"/>
      <c r="G329" s="297"/>
      <c r="H329" s="297"/>
      <c r="I329" s="297"/>
      <c r="J329" s="402"/>
      <c r="K329" s="297"/>
      <c r="L329" s="208"/>
      <c r="M329" s="297"/>
      <c r="N329" s="297"/>
      <c r="O329" s="208"/>
      <c r="P329" s="465"/>
      <c r="R329" s="297"/>
      <c r="AE329" s="302"/>
    </row>
    <row r="330" spans="1:31" s="288" customFormat="1" ht="12.75" customHeight="1" x14ac:dyDescent="0.3">
      <c r="A330" s="147"/>
      <c r="C330" s="297"/>
      <c r="D330" s="297"/>
      <c r="E330" s="297"/>
      <c r="F330" s="297"/>
      <c r="G330" s="297"/>
      <c r="H330" s="297"/>
      <c r="I330" s="297"/>
      <c r="J330" s="402"/>
      <c r="K330" s="297"/>
      <c r="L330" s="208"/>
      <c r="M330" s="297"/>
      <c r="N330" s="297"/>
      <c r="O330" s="208"/>
      <c r="P330" s="465"/>
      <c r="R330" s="297"/>
      <c r="AE330" s="302"/>
    </row>
    <row r="331" spans="1:31" s="288" customFormat="1" ht="12.75" customHeight="1" x14ac:dyDescent="0.3">
      <c r="A331" s="147"/>
      <c r="C331" s="297"/>
      <c r="D331" s="297"/>
      <c r="E331" s="297"/>
      <c r="F331" s="297"/>
      <c r="G331" s="297"/>
      <c r="H331" s="297"/>
      <c r="I331" s="297"/>
      <c r="J331" s="402"/>
      <c r="K331" s="297"/>
      <c r="L331" s="208"/>
      <c r="M331" s="297"/>
      <c r="N331" s="297"/>
      <c r="O331" s="208"/>
      <c r="P331" s="465"/>
      <c r="R331" s="297"/>
      <c r="AE331" s="302"/>
    </row>
    <row r="332" spans="1:31" s="288" customFormat="1" ht="12.75" customHeight="1" x14ac:dyDescent="0.3">
      <c r="A332" s="147"/>
      <c r="C332" s="297"/>
      <c r="D332" s="297"/>
      <c r="E332" s="297"/>
      <c r="F332" s="297"/>
      <c r="G332" s="297"/>
      <c r="H332" s="297"/>
      <c r="I332" s="297"/>
      <c r="J332" s="402"/>
      <c r="K332" s="297"/>
      <c r="L332" s="208"/>
      <c r="M332" s="297"/>
      <c r="N332" s="297"/>
      <c r="O332" s="208"/>
      <c r="P332" s="465"/>
      <c r="R332" s="297"/>
      <c r="AE332" s="302"/>
    </row>
    <row r="333" spans="1:31" s="288" customFormat="1" ht="12.75" customHeight="1" x14ac:dyDescent="0.3">
      <c r="A333" s="147"/>
      <c r="C333" s="297"/>
      <c r="D333" s="297"/>
      <c r="E333" s="297"/>
      <c r="F333" s="297"/>
      <c r="G333" s="297"/>
      <c r="H333" s="297"/>
      <c r="I333" s="297"/>
      <c r="J333" s="402"/>
      <c r="K333" s="297"/>
      <c r="L333" s="208"/>
      <c r="M333" s="297"/>
      <c r="N333" s="297"/>
      <c r="O333" s="208"/>
      <c r="P333" s="465"/>
      <c r="R333" s="297"/>
      <c r="AE333" s="302"/>
    </row>
    <row r="334" spans="1:31" s="288" customFormat="1" ht="12.75" customHeight="1" x14ac:dyDescent="0.3">
      <c r="A334" s="147"/>
      <c r="C334" s="297"/>
      <c r="D334" s="297"/>
      <c r="E334" s="297"/>
      <c r="F334" s="297"/>
      <c r="G334" s="297"/>
      <c r="H334" s="297"/>
      <c r="I334" s="297"/>
      <c r="J334" s="402"/>
      <c r="K334" s="297"/>
      <c r="L334" s="208"/>
      <c r="M334" s="297"/>
      <c r="N334" s="297"/>
      <c r="O334" s="208"/>
      <c r="P334" s="465"/>
      <c r="R334" s="297"/>
      <c r="AE334" s="302"/>
    </row>
    <row r="335" spans="1:31" s="288" customFormat="1" ht="12.75" customHeight="1" x14ac:dyDescent="0.3">
      <c r="A335" s="147"/>
      <c r="C335" s="297"/>
      <c r="D335" s="297"/>
      <c r="E335" s="297"/>
      <c r="F335" s="297"/>
      <c r="G335" s="297"/>
      <c r="H335" s="297"/>
      <c r="I335" s="297"/>
      <c r="J335" s="402"/>
      <c r="K335" s="297"/>
      <c r="L335" s="208"/>
      <c r="M335" s="297"/>
      <c r="N335" s="297"/>
      <c r="O335" s="208"/>
      <c r="P335" s="465"/>
      <c r="R335" s="297"/>
      <c r="AE335" s="302"/>
    </row>
    <row r="336" spans="1:31" s="288" customFormat="1" ht="12.75" customHeight="1" x14ac:dyDescent="0.3">
      <c r="A336" s="147"/>
      <c r="C336" s="297"/>
      <c r="D336" s="297"/>
      <c r="E336" s="297"/>
      <c r="F336" s="297"/>
      <c r="G336" s="297"/>
      <c r="H336" s="297"/>
      <c r="I336" s="297"/>
      <c r="J336" s="402"/>
      <c r="K336" s="297"/>
      <c r="L336" s="208"/>
      <c r="M336" s="297"/>
      <c r="N336" s="297"/>
      <c r="O336" s="208"/>
      <c r="P336" s="465"/>
      <c r="R336" s="297"/>
      <c r="AE336" s="302"/>
    </row>
    <row r="337" spans="1:31" s="288" customFormat="1" ht="12.75" customHeight="1" x14ac:dyDescent="0.3">
      <c r="A337" s="147"/>
      <c r="C337" s="297"/>
      <c r="D337" s="297"/>
      <c r="E337" s="297"/>
      <c r="F337" s="297"/>
      <c r="G337" s="297"/>
      <c r="H337" s="297"/>
      <c r="I337" s="297"/>
      <c r="J337" s="402"/>
      <c r="K337" s="297"/>
      <c r="L337" s="208"/>
      <c r="M337" s="297"/>
      <c r="N337" s="297"/>
      <c r="O337" s="208"/>
      <c r="P337" s="465"/>
      <c r="R337" s="297"/>
      <c r="AE337" s="302"/>
    </row>
    <row r="338" spans="1:31" s="288" customFormat="1" ht="12.75" customHeight="1" x14ac:dyDescent="0.3">
      <c r="A338" s="147"/>
      <c r="C338" s="297"/>
      <c r="D338" s="297"/>
      <c r="E338" s="297"/>
      <c r="F338" s="297"/>
      <c r="G338" s="297"/>
      <c r="H338" s="297"/>
      <c r="I338" s="297"/>
      <c r="J338" s="402"/>
      <c r="K338" s="297"/>
      <c r="L338" s="208"/>
      <c r="M338" s="297"/>
      <c r="N338" s="297"/>
      <c r="O338" s="208"/>
      <c r="P338" s="465"/>
      <c r="R338" s="297"/>
      <c r="AE338" s="302"/>
    </row>
    <row r="339" spans="1:31" s="288" customFormat="1" ht="12.75" customHeight="1" x14ac:dyDescent="0.3">
      <c r="A339" s="147"/>
      <c r="C339" s="297"/>
      <c r="D339" s="297"/>
      <c r="E339" s="297"/>
      <c r="F339" s="297"/>
      <c r="G339" s="297"/>
      <c r="H339" s="297"/>
      <c r="I339" s="297"/>
      <c r="J339" s="402"/>
      <c r="K339" s="297"/>
      <c r="L339" s="208"/>
      <c r="M339" s="297"/>
      <c r="N339" s="297"/>
      <c r="O339" s="208"/>
      <c r="P339" s="465"/>
      <c r="R339" s="297"/>
      <c r="AE339" s="302"/>
    </row>
    <row r="340" spans="1:31" s="288" customFormat="1" ht="12.75" customHeight="1" x14ac:dyDescent="0.3">
      <c r="A340" s="147"/>
      <c r="C340" s="297"/>
      <c r="D340" s="297"/>
      <c r="E340" s="297"/>
      <c r="F340" s="297"/>
      <c r="G340" s="297"/>
      <c r="H340" s="297"/>
      <c r="I340" s="297"/>
      <c r="J340" s="402"/>
      <c r="K340" s="297"/>
      <c r="L340" s="208"/>
      <c r="M340" s="297"/>
      <c r="N340" s="297"/>
      <c r="O340" s="208"/>
      <c r="P340" s="465"/>
      <c r="R340" s="297"/>
      <c r="AE340" s="302"/>
    </row>
    <row r="341" spans="1:31" s="288" customFormat="1" ht="12.75" customHeight="1" x14ac:dyDescent="0.3">
      <c r="A341" s="147"/>
      <c r="C341" s="297"/>
      <c r="D341" s="297"/>
      <c r="E341" s="297"/>
      <c r="F341" s="297"/>
      <c r="G341" s="297"/>
      <c r="H341" s="297"/>
      <c r="I341" s="297"/>
      <c r="J341" s="402"/>
      <c r="K341" s="297"/>
      <c r="L341" s="208"/>
      <c r="M341" s="297"/>
      <c r="N341" s="297"/>
      <c r="O341" s="208"/>
      <c r="P341" s="465"/>
      <c r="R341" s="297"/>
      <c r="AE341" s="302"/>
    </row>
    <row r="342" spans="1:31" s="288" customFormat="1" ht="12.75" customHeight="1" x14ac:dyDescent="0.3">
      <c r="A342" s="147"/>
      <c r="C342" s="297"/>
      <c r="D342" s="297"/>
      <c r="E342" s="297"/>
      <c r="F342" s="297"/>
      <c r="G342" s="297"/>
      <c r="H342" s="297"/>
      <c r="I342" s="297"/>
      <c r="J342" s="402"/>
      <c r="K342" s="297"/>
      <c r="L342" s="208"/>
      <c r="M342" s="297"/>
      <c r="N342" s="297"/>
      <c r="O342" s="208"/>
      <c r="P342" s="465"/>
      <c r="R342" s="297"/>
      <c r="AE342" s="302"/>
    </row>
    <row r="343" spans="1:31" s="288" customFormat="1" ht="12.75" customHeight="1" x14ac:dyDescent="0.3">
      <c r="A343" s="147"/>
      <c r="C343" s="297"/>
      <c r="D343" s="297"/>
      <c r="E343" s="297"/>
      <c r="F343" s="297"/>
      <c r="G343" s="297"/>
      <c r="H343" s="297"/>
      <c r="I343" s="297"/>
      <c r="J343" s="402"/>
      <c r="K343" s="297"/>
      <c r="L343" s="208"/>
      <c r="M343" s="297"/>
      <c r="N343" s="297"/>
      <c r="O343" s="208"/>
      <c r="P343" s="465"/>
      <c r="R343" s="297"/>
      <c r="AE343" s="302"/>
    </row>
    <row r="344" spans="1:31" s="288" customFormat="1" ht="12.75" customHeight="1" x14ac:dyDescent="0.3">
      <c r="A344" s="147"/>
      <c r="C344" s="297"/>
      <c r="D344" s="297"/>
      <c r="E344" s="297"/>
      <c r="F344" s="297"/>
      <c r="G344" s="297"/>
      <c r="H344" s="297"/>
      <c r="I344" s="297"/>
      <c r="J344" s="402"/>
      <c r="K344" s="297"/>
      <c r="L344" s="208"/>
      <c r="M344" s="297"/>
      <c r="N344" s="297"/>
      <c r="O344" s="208"/>
      <c r="P344" s="465"/>
      <c r="R344" s="297"/>
      <c r="AE344" s="302"/>
    </row>
    <row r="345" spans="1:31" s="288" customFormat="1" ht="12.75" customHeight="1" x14ac:dyDescent="0.3">
      <c r="A345" s="147"/>
      <c r="C345" s="297"/>
      <c r="D345" s="297"/>
      <c r="E345" s="297"/>
      <c r="F345" s="297"/>
      <c r="G345" s="297"/>
      <c r="H345" s="297"/>
      <c r="I345" s="297"/>
      <c r="J345" s="402"/>
      <c r="K345" s="297"/>
      <c r="L345" s="208"/>
      <c r="M345" s="297"/>
      <c r="N345" s="297"/>
      <c r="O345" s="208"/>
      <c r="P345" s="465"/>
      <c r="R345" s="297"/>
      <c r="AE345" s="302"/>
    </row>
    <row r="346" spans="1:31" s="288" customFormat="1" ht="12.75" customHeight="1" x14ac:dyDescent="0.3">
      <c r="A346" s="147"/>
      <c r="C346" s="297"/>
      <c r="D346" s="297"/>
      <c r="E346" s="297"/>
      <c r="F346" s="297"/>
      <c r="G346" s="297"/>
      <c r="H346" s="297"/>
      <c r="I346" s="297"/>
      <c r="J346" s="402"/>
      <c r="K346" s="297"/>
      <c r="L346" s="208"/>
      <c r="M346" s="297"/>
      <c r="N346" s="297"/>
      <c r="O346" s="208"/>
      <c r="P346" s="465"/>
      <c r="R346" s="297"/>
      <c r="AE346" s="302"/>
    </row>
    <row r="347" spans="1:31" s="288" customFormat="1" ht="12.75" customHeight="1" x14ac:dyDescent="0.3">
      <c r="A347" s="147"/>
      <c r="C347" s="297"/>
      <c r="D347" s="297"/>
      <c r="E347" s="297"/>
      <c r="F347" s="297"/>
      <c r="G347" s="297"/>
      <c r="H347" s="297"/>
      <c r="I347" s="297"/>
      <c r="J347" s="402"/>
      <c r="K347" s="297"/>
      <c r="L347" s="208"/>
      <c r="M347" s="297"/>
      <c r="N347" s="297"/>
      <c r="O347" s="208"/>
      <c r="P347" s="465"/>
      <c r="R347" s="297"/>
      <c r="AE347" s="302"/>
    </row>
    <row r="348" spans="1:31" s="288" customFormat="1" ht="12.75" customHeight="1" x14ac:dyDescent="0.3">
      <c r="A348" s="147"/>
      <c r="C348" s="297"/>
      <c r="D348" s="297"/>
      <c r="E348" s="297"/>
      <c r="F348" s="297"/>
      <c r="G348" s="297"/>
      <c r="H348" s="297"/>
      <c r="I348" s="297"/>
      <c r="J348" s="402"/>
      <c r="K348" s="297"/>
      <c r="L348" s="208"/>
      <c r="M348" s="297"/>
      <c r="N348" s="297"/>
      <c r="O348" s="208"/>
      <c r="P348" s="465"/>
      <c r="R348" s="297"/>
      <c r="AE348" s="302"/>
    </row>
    <row r="349" spans="1:31" s="288" customFormat="1" ht="12.75" customHeight="1" x14ac:dyDescent="0.3">
      <c r="A349" s="147"/>
      <c r="C349" s="297"/>
      <c r="D349" s="297"/>
      <c r="E349" s="297"/>
      <c r="F349" s="297"/>
      <c r="G349" s="297"/>
      <c r="H349" s="297"/>
      <c r="I349" s="297"/>
      <c r="J349" s="402"/>
      <c r="K349" s="297"/>
      <c r="L349" s="208"/>
      <c r="M349" s="297"/>
      <c r="N349" s="297"/>
      <c r="O349" s="208"/>
      <c r="P349" s="465"/>
      <c r="R349" s="297"/>
      <c r="AE349" s="302"/>
    </row>
    <row r="350" spans="1:31" s="288" customFormat="1" ht="12.75" customHeight="1" x14ac:dyDescent="0.3">
      <c r="A350" s="147"/>
      <c r="C350" s="297"/>
      <c r="D350" s="297"/>
      <c r="E350" s="297"/>
      <c r="F350" s="297"/>
      <c r="G350" s="297"/>
      <c r="H350" s="297"/>
      <c r="I350" s="297"/>
      <c r="J350" s="402"/>
      <c r="K350" s="297"/>
      <c r="L350" s="208"/>
      <c r="M350" s="297"/>
      <c r="N350" s="297"/>
      <c r="O350" s="208"/>
      <c r="P350" s="465"/>
      <c r="R350" s="297"/>
      <c r="AE350" s="302"/>
    </row>
    <row r="351" spans="1:31" s="288" customFormat="1" ht="12.75" customHeight="1" x14ac:dyDescent="0.3">
      <c r="A351" s="147"/>
      <c r="C351" s="297"/>
      <c r="D351" s="297"/>
      <c r="E351" s="297"/>
      <c r="F351" s="297"/>
      <c r="G351" s="297"/>
      <c r="H351" s="297"/>
      <c r="I351" s="297"/>
      <c r="J351" s="402"/>
      <c r="K351" s="297"/>
      <c r="L351" s="208"/>
      <c r="M351" s="297"/>
      <c r="N351" s="297"/>
      <c r="O351" s="208"/>
      <c r="P351" s="465"/>
      <c r="R351" s="297"/>
      <c r="AE351" s="302"/>
    </row>
    <row r="352" spans="1:31" s="288" customFormat="1" ht="12.75" customHeight="1" x14ac:dyDescent="0.3">
      <c r="A352" s="147"/>
      <c r="C352" s="297"/>
      <c r="D352" s="297"/>
      <c r="E352" s="297"/>
      <c r="F352" s="297"/>
      <c r="G352" s="297"/>
      <c r="H352" s="297"/>
      <c r="I352" s="297"/>
      <c r="J352" s="402"/>
      <c r="K352" s="297"/>
      <c r="L352" s="208"/>
      <c r="M352" s="297"/>
      <c r="N352" s="297"/>
      <c r="O352" s="208"/>
      <c r="P352" s="465"/>
      <c r="R352" s="297"/>
      <c r="AE352" s="302"/>
    </row>
    <row r="353" spans="1:31" s="288" customFormat="1" ht="12.75" customHeight="1" x14ac:dyDescent="0.3">
      <c r="A353" s="147"/>
      <c r="C353" s="297"/>
      <c r="D353" s="297"/>
      <c r="E353" s="297"/>
      <c r="F353" s="297"/>
      <c r="G353" s="297"/>
      <c r="H353" s="297"/>
      <c r="I353" s="297"/>
      <c r="J353" s="402"/>
      <c r="K353" s="297"/>
      <c r="L353" s="208"/>
      <c r="M353" s="297"/>
      <c r="N353" s="297"/>
      <c r="O353" s="208"/>
      <c r="P353" s="465"/>
      <c r="R353" s="297"/>
      <c r="AE353" s="302"/>
    </row>
    <row r="354" spans="1:31" s="288" customFormat="1" ht="12.75" customHeight="1" x14ac:dyDescent="0.3">
      <c r="A354" s="147"/>
      <c r="C354" s="297"/>
      <c r="D354" s="297"/>
      <c r="E354" s="297"/>
      <c r="F354" s="297"/>
      <c r="G354" s="297"/>
      <c r="H354" s="297"/>
      <c r="I354" s="297"/>
      <c r="J354" s="402"/>
      <c r="K354" s="297"/>
      <c r="L354" s="208"/>
      <c r="M354" s="297"/>
      <c r="N354" s="297"/>
      <c r="O354" s="208"/>
      <c r="P354" s="465"/>
      <c r="R354" s="297"/>
      <c r="AE354" s="302"/>
    </row>
    <row r="355" spans="1:31" s="288" customFormat="1" ht="12.75" customHeight="1" x14ac:dyDescent="0.3">
      <c r="A355" s="147"/>
      <c r="C355" s="297"/>
      <c r="D355" s="297"/>
      <c r="E355" s="297"/>
      <c r="F355" s="297"/>
      <c r="G355" s="297"/>
      <c r="H355" s="297"/>
      <c r="I355" s="297"/>
      <c r="J355" s="402"/>
      <c r="K355" s="297"/>
      <c r="L355" s="208"/>
      <c r="M355" s="297"/>
      <c r="N355" s="297"/>
      <c r="O355" s="208"/>
      <c r="P355" s="465"/>
      <c r="R355" s="297"/>
      <c r="AE355" s="302"/>
    </row>
    <row r="356" spans="1:31" s="288" customFormat="1" ht="12.75" customHeight="1" x14ac:dyDescent="0.3">
      <c r="A356" s="147"/>
      <c r="C356" s="297"/>
      <c r="D356" s="297"/>
      <c r="E356" s="297"/>
      <c r="F356" s="297"/>
      <c r="G356" s="297"/>
      <c r="H356" s="297"/>
      <c r="I356" s="297"/>
      <c r="J356" s="402"/>
      <c r="K356" s="297"/>
      <c r="L356" s="208"/>
      <c r="M356" s="297"/>
      <c r="N356" s="297"/>
      <c r="O356" s="208"/>
      <c r="P356" s="465"/>
      <c r="R356" s="297"/>
      <c r="AE356" s="302"/>
    </row>
    <row r="357" spans="1:31" s="288" customFormat="1" ht="12.75" customHeight="1" x14ac:dyDescent="0.3">
      <c r="A357" s="147"/>
      <c r="C357" s="297"/>
      <c r="D357" s="297"/>
      <c r="E357" s="297"/>
      <c r="F357" s="297"/>
      <c r="G357" s="297"/>
      <c r="H357" s="297"/>
      <c r="I357" s="297"/>
      <c r="J357" s="402"/>
      <c r="K357" s="297"/>
      <c r="L357" s="208"/>
      <c r="M357" s="297"/>
      <c r="N357" s="297"/>
      <c r="O357" s="208"/>
      <c r="P357" s="465"/>
      <c r="R357" s="297"/>
      <c r="AE357" s="302"/>
    </row>
    <row r="358" spans="1:31" s="288" customFormat="1" ht="12.75" customHeight="1" x14ac:dyDescent="0.3">
      <c r="A358" s="147"/>
      <c r="C358" s="297"/>
      <c r="D358" s="297"/>
      <c r="E358" s="297"/>
      <c r="F358" s="297"/>
      <c r="G358" s="297"/>
      <c r="H358" s="297"/>
      <c r="I358" s="297"/>
      <c r="J358" s="402"/>
      <c r="K358" s="297"/>
      <c r="L358" s="208"/>
      <c r="M358" s="297"/>
      <c r="N358" s="297"/>
      <c r="O358" s="208"/>
      <c r="P358" s="465"/>
      <c r="R358" s="297"/>
      <c r="AE358" s="302"/>
    </row>
    <row r="359" spans="1:31" s="288" customFormat="1" ht="12.75" customHeight="1" x14ac:dyDescent="0.3">
      <c r="A359" s="147"/>
      <c r="C359" s="297"/>
      <c r="D359" s="297"/>
      <c r="E359" s="297"/>
      <c r="F359" s="297"/>
      <c r="G359" s="297"/>
      <c r="H359" s="297"/>
      <c r="I359" s="297"/>
      <c r="J359" s="402"/>
      <c r="K359" s="297"/>
      <c r="L359" s="208"/>
      <c r="M359" s="297"/>
      <c r="N359" s="297"/>
      <c r="O359" s="208"/>
      <c r="P359" s="465"/>
      <c r="R359" s="297"/>
      <c r="AE359" s="302"/>
    </row>
    <row r="360" spans="1:31" s="288" customFormat="1" ht="12.75" customHeight="1" x14ac:dyDescent="0.3">
      <c r="A360" s="147"/>
      <c r="C360" s="297"/>
      <c r="D360" s="297"/>
      <c r="E360" s="297"/>
      <c r="F360" s="297"/>
      <c r="G360" s="297"/>
      <c r="H360" s="297"/>
      <c r="I360" s="297"/>
      <c r="J360" s="402"/>
      <c r="K360" s="297"/>
      <c r="L360" s="208"/>
      <c r="M360" s="297"/>
      <c r="N360" s="297"/>
      <c r="O360" s="208"/>
      <c r="P360" s="465"/>
      <c r="R360" s="297"/>
      <c r="AE360" s="302"/>
    </row>
    <row r="361" spans="1:31" s="288" customFormat="1" ht="12.75" customHeight="1" x14ac:dyDescent="0.3">
      <c r="A361" s="147"/>
      <c r="C361" s="297"/>
      <c r="D361" s="297"/>
      <c r="E361" s="297"/>
      <c r="F361" s="297"/>
      <c r="G361" s="297"/>
      <c r="H361" s="297"/>
      <c r="I361" s="297"/>
      <c r="J361" s="402"/>
      <c r="K361" s="297"/>
      <c r="L361" s="208"/>
      <c r="M361" s="297"/>
      <c r="N361" s="297"/>
      <c r="O361" s="208"/>
      <c r="P361" s="465"/>
      <c r="R361" s="297"/>
      <c r="AE361" s="302"/>
    </row>
    <row r="362" spans="1:31" s="288" customFormat="1" ht="12.75" customHeight="1" x14ac:dyDescent="0.3">
      <c r="A362" s="147"/>
      <c r="C362" s="297"/>
      <c r="D362" s="297"/>
      <c r="E362" s="297"/>
      <c r="F362" s="297"/>
      <c r="G362" s="297"/>
      <c r="H362" s="297"/>
      <c r="I362" s="297"/>
      <c r="J362" s="402"/>
      <c r="K362" s="297"/>
      <c r="L362" s="208"/>
      <c r="M362" s="297"/>
      <c r="N362" s="297"/>
      <c r="O362" s="208"/>
      <c r="P362" s="465"/>
      <c r="R362" s="297"/>
      <c r="AE362" s="302"/>
    </row>
    <row r="363" spans="1:31" s="288" customFormat="1" ht="12.75" customHeight="1" x14ac:dyDescent="0.3">
      <c r="A363" s="147"/>
      <c r="C363" s="297"/>
      <c r="D363" s="297"/>
      <c r="E363" s="297"/>
      <c r="F363" s="297"/>
      <c r="G363" s="297"/>
      <c r="H363" s="297"/>
      <c r="I363" s="297"/>
      <c r="J363" s="402"/>
      <c r="K363" s="297"/>
      <c r="L363" s="208"/>
      <c r="M363" s="297"/>
      <c r="N363" s="297"/>
      <c r="O363" s="208"/>
      <c r="P363" s="465"/>
      <c r="R363" s="297"/>
      <c r="AE363" s="302"/>
    </row>
    <row r="364" spans="1:31" s="288" customFormat="1" ht="12.75" customHeight="1" x14ac:dyDescent="0.3">
      <c r="A364" s="147"/>
      <c r="C364" s="297"/>
      <c r="D364" s="297"/>
      <c r="E364" s="297"/>
      <c r="F364" s="297"/>
      <c r="G364" s="297"/>
      <c r="H364" s="297"/>
      <c r="I364" s="297"/>
      <c r="J364" s="402"/>
      <c r="K364" s="297"/>
      <c r="L364" s="208"/>
      <c r="M364" s="297"/>
      <c r="N364" s="297"/>
      <c r="O364" s="208"/>
      <c r="P364" s="465"/>
      <c r="R364" s="297"/>
      <c r="AE364" s="302"/>
    </row>
    <row r="365" spans="1:31" s="288" customFormat="1" ht="12.75" customHeight="1" x14ac:dyDescent="0.3">
      <c r="A365" s="147"/>
      <c r="C365" s="297"/>
      <c r="D365" s="297"/>
      <c r="E365" s="297"/>
      <c r="F365" s="297"/>
      <c r="G365" s="297"/>
      <c r="H365" s="297"/>
      <c r="I365" s="297"/>
      <c r="J365" s="402"/>
      <c r="K365" s="297"/>
      <c r="L365" s="208"/>
      <c r="M365" s="297"/>
      <c r="N365" s="297"/>
      <c r="O365" s="208"/>
      <c r="P365" s="465"/>
      <c r="R365" s="297"/>
      <c r="AE365" s="302"/>
    </row>
    <row r="366" spans="1:31" s="288" customFormat="1" ht="12.75" customHeight="1" x14ac:dyDescent="0.3">
      <c r="A366" s="147"/>
      <c r="C366" s="297"/>
      <c r="D366" s="297"/>
      <c r="E366" s="297"/>
      <c r="F366" s="297"/>
      <c r="G366" s="297"/>
      <c r="H366" s="297"/>
      <c r="I366" s="297"/>
      <c r="J366" s="402"/>
      <c r="K366" s="297"/>
      <c r="L366" s="208"/>
      <c r="M366" s="297"/>
      <c r="N366" s="297"/>
      <c r="O366" s="208"/>
      <c r="P366" s="465"/>
      <c r="R366" s="297"/>
      <c r="AE366" s="302"/>
    </row>
    <row r="367" spans="1:31" s="288" customFormat="1" ht="12.75" customHeight="1" x14ac:dyDescent="0.3">
      <c r="A367" s="147"/>
      <c r="C367" s="297"/>
      <c r="D367" s="297"/>
      <c r="E367" s="297"/>
      <c r="F367" s="297"/>
      <c r="G367" s="297"/>
      <c r="H367" s="297"/>
      <c r="I367" s="297"/>
      <c r="J367" s="402"/>
      <c r="K367" s="297"/>
      <c r="L367" s="208"/>
      <c r="M367" s="297"/>
      <c r="N367" s="297"/>
      <c r="O367" s="208"/>
      <c r="P367" s="465"/>
      <c r="R367" s="297"/>
      <c r="AE367" s="302"/>
    </row>
    <row r="368" spans="1:31" s="288" customFormat="1" ht="12.75" customHeight="1" x14ac:dyDescent="0.3">
      <c r="A368" s="147"/>
      <c r="C368" s="297"/>
      <c r="D368" s="297"/>
      <c r="E368" s="297"/>
      <c r="F368" s="297"/>
      <c r="G368" s="297"/>
      <c r="H368" s="297"/>
      <c r="I368" s="297"/>
      <c r="J368" s="402"/>
      <c r="K368" s="297"/>
      <c r="L368" s="208"/>
      <c r="M368" s="297"/>
      <c r="N368" s="297"/>
      <c r="O368" s="208"/>
      <c r="P368" s="465"/>
      <c r="R368" s="297"/>
      <c r="AE368" s="302"/>
    </row>
    <row r="369" spans="1:31" s="288" customFormat="1" ht="12.75" customHeight="1" x14ac:dyDescent="0.3">
      <c r="A369" s="147"/>
      <c r="C369" s="297"/>
      <c r="D369" s="297"/>
      <c r="E369" s="297"/>
      <c r="F369" s="297"/>
      <c r="G369" s="297"/>
      <c r="H369" s="297"/>
      <c r="I369" s="297"/>
      <c r="J369" s="402"/>
      <c r="K369" s="297"/>
      <c r="L369" s="208"/>
      <c r="M369" s="297"/>
      <c r="N369" s="297"/>
      <c r="O369" s="208"/>
      <c r="P369" s="465"/>
      <c r="R369" s="297"/>
      <c r="AE369" s="302"/>
    </row>
    <row r="370" spans="1:31" s="288" customFormat="1" ht="12.75" customHeight="1" x14ac:dyDescent="0.3">
      <c r="A370" s="147"/>
      <c r="C370" s="297"/>
      <c r="D370" s="297"/>
      <c r="E370" s="297"/>
      <c r="F370" s="297"/>
      <c r="G370" s="297"/>
      <c r="H370" s="297"/>
      <c r="I370" s="297"/>
      <c r="J370" s="402"/>
      <c r="K370" s="297"/>
      <c r="L370" s="208"/>
      <c r="M370" s="297"/>
      <c r="N370" s="297"/>
      <c r="O370" s="208"/>
      <c r="P370" s="465"/>
      <c r="R370" s="297"/>
      <c r="AE370" s="302"/>
    </row>
    <row r="371" spans="1:31" s="288" customFormat="1" ht="12.75" customHeight="1" x14ac:dyDescent="0.3">
      <c r="A371" s="147"/>
      <c r="C371" s="297"/>
      <c r="D371" s="297"/>
      <c r="E371" s="297"/>
      <c r="F371" s="297"/>
      <c r="G371" s="297"/>
      <c r="H371" s="297"/>
      <c r="I371" s="297"/>
      <c r="J371" s="402"/>
      <c r="K371" s="297"/>
      <c r="L371" s="208"/>
      <c r="M371" s="297"/>
      <c r="N371" s="297"/>
      <c r="O371" s="208"/>
      <c r="P371" s="465"/>
      <c r="R371" s="297"/>
      <c r="AE371" s="302"/>
    </row>
    <row r="372" spans="1:31" s="288" customFormat="1" ht="12.75" customHeight="1" x14ac:dyDescent="0.3">
      <c r="A372" s="147"/>
      <c r="C372" s="297"/>
      <c r="D372" s="297"/>
      <c r="E372" s="297"/>
      <c r="F372" s="297"/>
      <c r="G372" s="297"/>
      <c r="H372" s="297"/>
      <c r="I372" s="297"/>
      <c r="J372" s="402"/>
      <c r="K372" s="297"/>
      <c r="L372" s="208"/>
      <c r="M372" s="297"/>
      <c r="N372" s="297"/>
      <c r="O372" s="208"/>
      <c r="P372" s="465"/>
      <c r="R372" s="297"/>
      <c r="AE372" s="302"/>
    </row>
    <row r="373" spans="1:31" s="288" customFormat="1" ht="12.75" customHeight="1" x14ac:dyDescent="0.3">
      <c r="A373" s="147"/>
      <c r="C373" s="297"/>
      <c r="D373" s="297"/>
      <c r="E373" s="297"/>
      <c r="F373" s="297"/>
      <c r="G373" s="297"/>
      <c r="H373" s="297"/>
      <c r="I373" s="297"/>
      <c r="J373" s="402"/>
      <c r="K373" s="297"/>
      <c r="L373" s="208"/>
      <c r="M373" s="297"/>
      <c r="N373" s="297"/>
      <c r="O373" s="208"/>
      <c r="P373" s="465"/>
      <c r="R373" s="297"/>
      <c r="AE373" s="302"/>
    </row>
    <row r="374" spans="1:31" s="288" customFormat="1" ht="12.75" customHeight="1" x14ac:dyDescent="0.3">
      <c r="A374" s="147"/>
      <c r="C374" s="297"/>
      <c r="D374" s="297"/>
      <c r="E374" s="297"/>
      <c r="F374" s="297"/>
      <c r="G374" s="297"/>
      <c r="H374" s="297"/>
      <c r="I374" s="297"/>
      <c r="J374" s="402"/>
      <c r="K374" s="297"/>
      <c r="L374" s="208"/>
      <c r="M374" s="297"/>
      <c r="N374" s="297"/>
      <c r="O374" s="208"/>
      <c r="P374" s="465"/>
      <c r="R374" s="297"/>
      <c r="AE374" s="302"/>
    </row>
    <row r="375" spans="1:31" s="288" customFormat="1" ht="12.75" customHeight="1" x14ac:dyDescent="0.3">
      <c r="A375" s="147"/>
      <c r="C375" s="297"/>
      <c r="D375" s="297"/>
      <c r="E375" s="297"/>
      <c r="F375" s="297"/>
      <c r="G375" s="297"/>
      <c r="H375" s="297"/>
      <c r="I375" s="297"/>
      <c r="J375" s="402"/>
      <c r="K375" s="297"/>
      <c r="L375" s="208"/>
      <c r="M375" s="297"/>
      <c r="N375" s="297"/>
      <c r="O375" s="208"/>
      <c r="P375" s="465"/>
      <c r="R375" s="297"/>
      <c r="AE375" s="302"/>
    </row>
    <row r="376" spans="1:31" s="288" customFormat="1" ht="12.75" customHeight="1" x14ac:dyDescent="0.3">
      <c r="A376" s="147"/>
      <c r="C376" s="297"/>
      <c r="D376" s="297"/>
      <c r="E376" s="297"/>
      <c r="F376" s="297"/>
      <c r="G376" s="297"/>
      <c r="H376" s="297"/>
      <c r="I376" s="297"/>
      <c r="J376" s="402"/>
      <c r="K376" s="297"/>
      <c r="L376" s="208"/>
      <c r="M376" s="297"/>
      <c r="N376" s="297"/>
      <c r="O376" s="208"/>
      <c r="P376" s="465"/>
      <c r="R376" s="297"/>
      <c r="AE376" s="302"/>
    </row>
    <row r="377" spans="1:31" s="288" customFormat="1" ht="12.75" customHeight="1" x14ac:dyDescent="0.3">
      <c r="A377" s="147"/>
      <c r="C377" s="297"/>
      <c r="D377" s="297"/>
      <c r="E377" s="297"/>
      <c r="F377" s="297"/>
      <c r="G377" s="297"/>
      <c r="H377" s="297"/>
      <c r="I377" s="297"/>
      <c r="J377" s="402"/>
      <c r="K377" s="297"/>
      <c r="L377" s="208"/>
      <c r="M377" s="297"/>
      <c r="N377" s="297"/>
      <c r="O377" s="208"/>
      <c r="P377" s="465"/>
      <c r="R377" s="297"/>
      <c r="AE377" s="302"/>
    </row>
    <row r="378" spans="1:31" s="288" customFormat="1" ht="12.75" customHeight="1" x14ac:dyDescent="0.3">
      <c r="A378" s="147"/>
      <c r="C378" s="297"/>
      <c r="D378" s="297"/>
      <c r="E378" s="297"/>
      <c r="F378" s="297"/>
      <c r="G378" s="297"/>
      <c r="H378" s="297"/>
      <c r="I378" s="297"/>
      <c r="J378" s="402"/>
      <c r="K378" s="297"/>
      <c r="L378" s="208"/>
      <c r="M378" s="297"/>
      <c r="N378" s="297"/>
      <c r="O378" s="208"/>
      <c r="P378" s="465"/>
      <c r="R378" s="297"/>
      <c r="AE378" s="302"/>
    </row>
    <row r="379" spans="1:31" s="288" customFormat="1" ht="12.75" customHeight="1" x14ac:dyDescent="0.3">
      <c r="A379" s="147"/>
      <c r="C379" s="297"/>
      <c r="D379" s="297"/>
      <c r="E379" s="297"/>
      <c r="F379" s="297"/>
      <c r="G379" s="297"/>
      <c r="H379" s="297"/>
      <c r="I379" s="297"/>
      <c r="J379" s="402"/>
      <c r="K379" s="297"/>
      <c r="L379" s="208"/>
      <c r="M379" s="297"/>
      <c r="N379" s="297"/>
      <c r="O379" s="208"/>
      <c r="P379" s="465"/>
      <c r="R379" s="297"/>
      <c r="AE379" s="302"/>
    </row>
    <row r="380" spans="1:31" s="288" customFormat="1" ht="12.75" customHeight="1" x14ac:dyDescent="0.3">
      <c r="A380" s="147"/>
      <c r="C380" s="297"/>
      <c r="D380" s="297"/>
      <c r="E380" s="297"/>
      <c r="F380" s="297"/>
      <c r="G380" s="297"/>
      <c r="H380" s="297"/>
      <c r="I380" s="297"/>
      <c r="J380" s="402"/>
      <c r="K380" s="297"/>
      <c r="L380" s="208"/>
      <c r="M380" s="297"/>
      <c r="N380" s="297"/>
      <c r="O380" s="208"/>
      <c r="P380" s="465"/>
      <c r="R380" s="297"/>
      <c r="AE380" s="302"/>
    </row>
    <row r="381" spans="1:31" s="288" customFormat="1" ht="12.75" customHeight="1" x14ac:dyDescent="0.3">
      <c r="A381" s="147"/>
      <c r="C381" s="297"/>
      <c r="D381" s="297"/>
      <c r="E381" s="297"/>
      <c r="F381" s="297"/>
      <c r="G381" s="297"/>
      <c r="H381" s="297"/>
      <c r="I381" s="297"/>
      <c r="J381" s="402"/>
      <c r="K381" s="297"/>
      <c r="L381" s="208"/>
      <c r="M381" s="297"/>
      <c r="N381" s="297"/>
      <c r="O381" s="208"/>
      <c r="P381" s="465"/>
      <c r="R381" s="297"/>
      <c r="AE381" s="302"/>
    </row>
    <row r="382" spans="1:31" s="288" customFormat="1" ht="12.75" customHeight="1" x14ac:dyDescent="0.3">
      <c r="A382" s="147"/>
      <c r="C382" s="297"/>
      <c r="D382" s="297"/>
      <c r="E382" s="297"/>
      <c r="F382" s="297"/>
      <c r="G382" s="297"/>
      <c r="H382" s="297"/>
      <c r="I382" s="297"/>
      <c r="J382" s="402"/>
      <c r="K382" s="297"/>
      <c r="L382" s="208"/>
      <c r="M382" s="297"/>
      <c r="N382" s="297"/>
      <c r="O382" s="208"/>
      <c r="P382" s="465"/>
      <c r="R382" s="297"/>
      <c r="AE382" s="302"/>
    </row>
    <row r="383" spans="1:31" s="288" customFormat="1" ht="12.75" customHeight="1" x14ac:dyDescent="0.3">
      <c r="A383" s="147"/>
      <c r="C383" s="297"/>
      <c r="D383" s="297"/>
      <c r="E383" s="297"/>
      <c r="F383" s="297"/>
      <c r="G383" s="297"/>
      <c r="H383" s="297"/>
      <c r="I383" s="297"/>
      <c r="J383" s="402"/>
      <c r="K383" s="297"/>
      <c r="L383" s="208"/>
      <c r="M383" s="297"/>
      <c r="N383" s="297"/>
      <c r="O383" s="208"/>
      <c r="P383" s="465"/>
      <c r="R383" s="297"/>
      <c r="AE383" s="302"/>
    </row>
    <row r="384" spans="1:31" s="288" customFormat="1" ht="12.75" customHeight="1" x14ac:dyDescent="0.3">
      <c r="A384" s="147"/>
      <c r="C384" s="297"/>
      <c r="D384" s="297"/>
      <c r="E384" s="297"/>
      <c r="F384" s="297"/>
      <c r="G384" s="297"/>
      <c r="H384" s="297"/>
      <c r="I384" s="297"/>
      <c r="J384" s="402"/>
      <c r="K384" s="297"/>
      <c r="L384" s="208"/>
      <c r="M384" s="297"/>
      <c r="N384" s="297"/>
      <c r="O384" s="208"/>
      <c r="P384" s="465"/>
      <c r="R384" s="297"/>
      <c r="AE384" s="302"/>
    </row>
    <row r="385" spans="1:31" s="288" customFormat="1" ht="12.75" customHeight="1" x14ac:dyDescent="0.3">
      <c r="A385" s="147"/>
      <c r="C385" s="297"/>
      <c r="D385" s="297"/>
      <c r="E385" s="297"/>
      <c r="F385" s="297"/>
      <c r="G385" s="297"/>
      <c r="H385" s="297"/>
      <c r="I385" s="297"/>
      <c r="J385" s="402"/>
      <c r="K385" s="297"/>
      <c r="L385" s="208"/>
      <c r="M385" s="297"/>
      <c r="N385" s="297"/>
      <c r="O385" s="208"/>
      <c r="P385" s="465"/>
      <c r="R385" s="297"/>
      <c r="AE385" s="302"/>
    </row>
    <row r="386" spans="1:31" s="288" customFormat="1" ht="12.75" customHeight="1" x14ac:dyDescent="0.3">
      <c r="A386" s="147"/>
      <c r="C386" s="297"/>
      <c r="D386" s="297"/>
      <c r="E386" s="297"/>
      <c r="F386" s="297"/>
      <c r="G386" s="297"/>
      <c r="H386" s="297"/>
      <c r="I386" s="297"/>
      <c r="J386" s="402"/>
      <c r="K386" s="297"/>
      <c r="L386" s="208"/>
      <c r="M386" s="297"/>
      <c r="N386" s="297"/>
      <c r="O386" s="208"/>
      <c r="P386" s="465"/>
      <c r="R386" s="297"/>
      <c r="AE386" s="302"/>
    </row>
    <row r="387" spans="1:31" s="288" customFormat="1" ht="12.75" customHeight="1" x14ac:dyDescent="0.3">
      <c r="A387" s="147"/>
      <c r="C387" s="297"/>
      <c r="D387" s="297"/>
      <c r="E387" s="297"/>
      <c r="F387" s="297"/>
      <c r="G387" s="297"/>
      <c r="H387" s="297"/>
      <c r="I387" s="297"/>
      <c r="J387" s="402"/>
      <c r="K387" s="297"/>
      <c r="L387" s="208"/>
      <c r="M387" s="297"/>
      <c r="N387" s="297"/>
      <c r="O387" s="208"/>
      <c r="P387" s="465"/>
      <c r="R387" s="297"/>
      <c r="AE387" s="302"/>
    </row>
    <row r="388" spans="1:31" s="288" customFormat="1" ht="12.75" customHeight="1" x14ac:dyDescent="0.3">
      <c r="A388" s="147"/>
      <c r="C388" s="297"/>
      <c r="D388" s="297"/>
      <c r="E388" s="297"/>
      <c r="F388" s="297"/>
      <c r="G388" s="297"/>
      <c r="H388" s="297"/>
      <c r="I388" s="297"/>
      <c r="J388" s="402"/>
      <c r="K388" s="297"/>
      <c r="L388" s="208"/>
      <c r="M388" s="297"/>
      <c r="N388" s="297"/>
      <c r="O388" s="208"/>
      <c r="P388" s="465"/>
      <c r="R388" s="297"/>
      <c r="AE388" s="302"/>
    </row>
    <row r="389" spans="1:31" s="288" customFormat="1" ht="12.75" customHeight="1" x14ac:dyDescent="0.3">
      <c r="A389" s="147"/>
      <c r="C389" s="297"/>
      <c r="D389" s="297"/>
      <c r="E389" s="297"/>
      <c r="F389" s="297"/>
      <c r="G389" s="297"/>
      <c r="H389" s="297"/>
      <c r="I389" s="297"/>
      <c r="J389" s="402"/>
      <c r="K389" s="297"/>
      <c r="L389" s="208"/>
      <c r="M389" s="297"/>
      <c r="N389" s="297"/>
      <c r="O389" s="208"/>
      <c r="P389" s="465"/>
      <c r="R389" s="297"/>
      <c r="AE389" s="302"/>
    </row>
    <row r="390" spans="1:31" s="288" customFormat="1" ht="12.75" customHeight="1" x14ac:dyDescent="0.3">
      <c r="A390" s="147"/>
      <c r="C390" s="297"/>
      <c r="D390" s="297"/>
      <c r="E390" s="297"/>
      <c r="F390" s="297"/>
      <c r="G390" s="297"/>
      <c r="H390" s="297"/>
      <c r="I390" s="297"/>
      <c r="J390" s="402"/>
      <c r="K390" s="297"/>
      <c r="L390" s="208"/>
      <c r="M390" s="297"/>
      <c r="N390" s="297"/>
      <c r="O390" s="208"/>
      <c r="P390" s="465"/>
      <c r="R390" s="297"/>
      <c r="AE390" s="302"/>
    </row>
    <row r="391" spans="1:31" s="288" customFormat="1" ht="12.75" customHeight="1" x14ac:dyDescent="0.3">
      <c r="A391" s="147"/>
      <c r="C391" s="297"/>
      <c r="D391" s="297"/>
      <c r="E391" s="297"/>
      <c r="F391" s="297"/>
      <c r="G391" s="297"/>
      <c r="H391" s="297"/>
      <c r="I391" s="297"/>
      <c r="J391" s="402"/>
      <c r="K391" s="297"/>
      <c r="L391" s="208"/>
      <c r="M391" s="297"/>
      <c r="N391" s="297"/>
      <c r="O391" s="208"/>
      <c r="P391" s="465"/>
      <c r="R391" s="297"/>
      <c r="AE391" s="302"/>
    </row>
    <row r="392" spans="1:31" s="288" customFormat="1" ht="12.75" customHeight="1" x14ac:dyDescent="0.3">
      <c r="A392" s="147"/>
      <c r="C392" s="297"/>
      <c r="D392" s="297"/>
      <c r="E392" s="297"/>
      <c r="F392" s="297"/>
      <c r="G392" s="297"/>
      <c r="H392" s="297"/>
      <c r="I392" s="297"/>
      <c r="J392" s="402"/>
      <c r="K392" s="297"/>
      <c r="L392" s="208"/>
      <c r="M392" s="297"/>
      <c r="N392" s="297"/>
      <c r="O392" s="208"/>
      <c r="P392" s="465"/>
      <c r="R392" s="297"/>
      <c r="AE392" s="302"/>
    </row>
    <row r="393" spans="1:31" s="288" customFormat="1" ht="12.75" customHeight="1" x14ac:dyDescent="0.3">
      <c r="A393" s="147"/>
      <c r="C393" s="297"/>
      <c r="D393" s="297"/>
      <c r="E393" s="297"/>
      <c r="F393" s="297"/>
      <c r="G393" s="297"/>
      <c r="H393" s="297"/>
      <c r="I393" s="297"/>
      <c r="J393" s="402"/>
      <c r="K393" s="297"/>
      <c r="L393" s="208"/>
      <c r="M393" s="297"/>
      <c r="N393" s="297"/>
      <c r="O393" s="208"/>
      <c r="P393" s="465"/>
      <c r="R393" s="297"/>
      <c r="AE393" s="302"/>
    </row>
    <row r="394" spans="1:31" s="288" customFormat="1" ht="12.75" customHeight="1" x14ac:dyDescent="0.3">
      <c r="A394" s="147"/>
      <c r="C394" s="297"/>
      <c r="D394" s="297"/>
      <c r="E394" s="297"/>
      <c r="F394" s="297"/>
      <c r="G394" s="297"/>
      <c r="H394" s="297"/>
      <c r="I394" s="297"/>
      <c r="J394" s="402"/>
      <c r="K394" s="297"/>
      <c r="L394" s="208"/>
      <c r="M394" s="297"/>
      <c r="N394" s="297"/>
      <c r="O394" s="208"/>
      <c r="P394" s="465"/>
      <c r="R394" s="297"/>
      <c r="AE394" s="302"/>
    </row>
    <row r="395" spans="1:31" s="288" customFormat="1" ht="12.75" customHeight="1" x14ac:dyDescent="0.3">
      <c r="A395" s="147"/>
      <c r="C395" s="297"/>
      <c r="D395" s="297"/>
      <c r="E395" s="297"/>
      <c r="F395" s="297"/>
      <c r="G395" s="297"/>
      <c r="H395" s="297"/>
      <c r="I395" s="297"/>
      <c r="J395" s="402"/>
      <c r="K395" s="297"/>
      <c r="L395" s="208"/>
      <c r="M395" s="297"/>
      <c r="N395" s="297"/>
      <c r="O395" s="208"/>
      <c r="P395" s="465"/>
      <c r="R395" s="297"/>
      <c r="AE395" s="302"/>
    </row>
    <row r="396" spans="1:31" s="288" customFormat="1" ht="12.75" customHeight="1" x14ac:dyDescent="0.3">
      <c r="A396" s="147"/>
      <c r="C396" s="297"/>
      <c r="D396" s="297"/>
      <c r="E396" s="297"/>
      <c r="F396" s="297"/>
      <c r="G396" s="297"/>
      <c r="H396" s="297"/>
      <c r="I396" s="297"/>
      <c r="J396" s="402"/>
      <c r="K396" s="297"/>
      <c r="L396" s="208"/>
      <c r="M396" s="297"/>
      <c r="N396" s="297"/>
      <c r="O396" s="208"/>
      <c r="P396" s="465"/>
      <c r="R396" s="297"/>
      <c r="AE396" s="302"/>
    </row>
    <row r="397" spans="1:31" s="288" customFormat="1" ht="12.75" customHeight="1" x14ac:dyDescent="0.3">
      <c r="A397" s="147"/>
      <c r="C397" s="297"/>
      <c r="D397" s="297"/>
      <c r="E397" s="297"/>
      <c r="F397" s="297"/>
      <c r="G397" s="297"/>
      <c r="H397" s="297"/>
      <c r="I397" s="297"/>
      <c r="J397" s="402"/>
      <c r="K397" s="297"/>
      <c r="L397" s="208"/>
      <c r="M397" s="297"/>
      <c r="N397" s="297"/>
      <c r="O397" s="208"/>
      <c r="P397" s="465"/>
      <c r="R397" s="297"/>
      <c r="AE397" s="302"/>
    </row>
    <row r="398" spans="1:31" s="288" customFormat="1" ht="12.75" customHeight="1" x14ac:dyDescent="0.3">
      <c r="A398" s="147"/>
      <c r="C398" s="297"/>
      <c r="D398" s="297"/>
      <c r="E398" s="297"/>
      <c r="F398" s="297"/>
      <c r="G398" s="297"/>
      <c r="H398" s="297"/>
      <c r="I398" s="297"/>
      <c r="J398" s="402"/>
      <c r="K398" s="297"/>
      <c r="L398" s="208"/>
      <c r="M398" s="297"/>
      <c r="N398" s="297"/>
      <c r="O398" s="208"/>
      <c r="P398" s="465"/>
      <c r="R398" s="297"/>
      <c r="AE398" s="302"/>
    </row>
    <row r="399" spans="1:31" s="288" customFormat="1" ht="12.75" customHeight="1" x14ac:dyDescent="0.3">
      <c r="A399" s="147"/>
      <c r="C399" s="297"/>
      <c r="D399" s="297"/>
      <c r="E399" s="297"/>
      <c r="F399" s="297"/>
      <c r="G399" s="297"/>
      <c r="H399" s="297"/>
      <c r="I399" s="297"/>
      <c r="J399" s="402"/>
      <c r="K399" s="297"/>
      <c r="L399" s="208"/>
      <c r="M399" s="297"/>
      <c r="N399" s="297"/>
      <c r="O399" s="208"/>
      <c r="P399" s="465"/>
      <c r="R399" s="297"/>
      <c r="AE399" s="302"/>
    </row>
    <row r="400" spans="1:31" s="288" customFormat="1" ht="12.75" customHeight="1" x14ac:dyDescent="0.3">
      <c r="A400" s="147"/>
      <c r="C400" s="297"/>
      <c r="D400" s="297"/>
      <c r="E400" s="297"/>
      <c r="F400" s="297"/>
      <c r="G400" s="297"/>
      <c r="H400" s="297"/>
      <c r="I400" s="297"/>
      <c r="J400" s="402"/>
      <c r="K400" s="297"/>
      <c r="L400" s="208"/>
      <c r="M400" s="297"/>
      <c r="N400" s="297"/>
      <c r="O400" s="208"/>
      <c r="P400" s="465"/>
      <c r="R400" s="297"/>
      <c r="AE400" s="302"/>
    </row>
    <row r="401" spans="1:31" s="288" customFormat="1" ht="12.75" customHeight="1" x14ac:dyDescent="0.3">
      <c r="A401" s="147"/>
      <c r="C401" s="297"/>
      <c r="D401" s="297"/>
      <c r="E401" s="297"/>
      <c r="F401" s="297"/>
      <c r="G401" s="297"/>
      <c r="H401" s="297"/>
      <c r="I401" s="297"/>
      <c r="J401" s="402"/>
      <c r="K401" s="297"/>
      <c r="L401" s="208"/>
      <c r="M401" s="297"/>
      <c r="N401" s="297"/>
      <c r="O401" s="208"/>
      <c r="P401" s="465"/>
      <c r="R401" s="297"/>
      <c r="AE401" s="302"/>
    </row>
    <row r="402" spans="1:31" s="288" customFormat="1" ht="12.75" customHeight="1" x14ac:dyDescent="0.3">
      <c r="A402" s="147"/>
      <c r="C402" s="297"/>
      <c r="D402" s="297"/>
      <c r="E402" s="297"/>
      <c r="F402" s="297"/>
      <c r="G402" s="297"/>
      <c r="H402" s="297"/>
      <c r="I402" s="297"/>
      <c r="J402" s="402"/>
      <c r="K402" s="297"/>
      <c r="L402" s="208"/>
      <c r="M402" s="297"/>
      <c r="N402" s="297"/>
      <c r="O402" s="208"/>
      <c r="P402" s="465"/>
      <c r="R402" s="297"/>
      <c r="AE402" s="302"/>
    </row>
    <row r="403" spans="1:31" s="288" customFormat="1" ht="12.75" customHeight="1" x14ac:dyDescent="0.3">
      <c r="A403" s="147"/>
      <c r="C403" s="297"/>
      <c r="D403" s="297"/>
      <c r="E403" s="297"/>
      <c r="F403" s="297"/>
      <c r="G403" s="297"/>
      <c r="H403" s="297"/>
      <c r="I403" s="297"/>
      <c r="J403" s="402"/>
      <c r="K403" s="297"/>
      <c r="L403" s="208"/>
      <c r="M403" s="297"/>
      <c r="N403" s="297"/>
      <c r="O403" s="208"/>
      <c r="P403" s="465"/>
      <c r="R403" s="297"/>
      <c r="AE403" s="302"/>
    </row>
    <row r="404" spans="1:31" s="288" customFormat="1" ht="12.75" customHeight="1" x14ac:dyDescent="0.3">
      <c r="A404" s="147"/>
      <c r="C404" s="297"/>
      <c r="D404" s="297"/>
      <c r="E404" s="297"/>
      <c r="F404" s="297"/>
      <c r="G404" s="297"/>
      <c r="H404" s="297"/>
      <c r="I404" s="297"/>
      <c r="J404" s="402"/>
      <c r="K404" s="297"/>
      <c r="L404" s="208"/>
      <c r="M404" s="297"/>
      <c r="N404" s="297"/>
      <c r="O404" s="208"/>
      <c r="P404" s="465"/>
      <c r="R404" s="297"/>
      <c r="AE404" s="302"/>
    </row>
    <row r="405" spans="1:31" s="288" customFormat="1" ht="12.75" customHeight="1" x14ac:dyDescent="0.3">
      <c r="A405" s="147"/>
      <c r="C405" s="297"/>
      <c r="D405" s="297"/>
      <c r="E405" s="297"/>
      <c r="F405" s="297"/>
      <c r="G405" s="297"/>
      <c r="H405" s="297"/>
      <c r="I405" s="297"/>
      <c r="J405" s="402"/>
      <c r="K405" s="297"/>
      <c r="L405" s="208"/>
      <c r="M405" s="297"/>
      <c r="N405" s="297"/>
      <c r="O405" s="208"/>
      <c r="P405" s="465"/>
      <c r="R405" s="297"/>
      <c r="AE405" s="302"/>
    </row>
    <row r="406" spans="1:31" s="288" customFormat="1" ht="12.75" customHeight="1" x14ac:dyDescent="0.3">
      <c r="A406" s="147"/>
      <c r="C406" s="297"/>
      <c r="D406" s="297"/>
      <c r="E406" s="297"/>
      <c r="F406" s="297"/>
      <c r="G406" s="297"/>
      <c r="H406" s="297"/>
      <c r="I406" s="297"/>
      <c r="J406" s="402"/>
      <c r="K406" s="297"/>
      <c r="L406" s="208"/>
      <c r="M406" s="297"/>
      <c r="N406" s="297"/>
      <c r="O406" s="208"/>
      <c r="P406" s="465"/>
      <c r="R406" s="297"/>
      <c r="AE406" s="302"/>
    </row>
    <row r="407" spans="1:31" s="288" customFormat="1" ht="12.75" customHeight="1" x14ac:dyDescent="0.3">
      <c r="A407" s="147"/>
      <c r="C407" s="297"/>
      <c r="D407" s="297"/>
      <c r="E407" s="297"/>
      <c r="F407" s="297"/>
      <c r="G407" s="297"/>
      <c r="H407" s="297"/>
      <c r="I407" s="297"/>
      <c r="J407" s="402"/>
      <c r="K407" s="297"/>
      <c r="L407" s="208"/>
      <c r="M407" s="297"/>
      <c r="N407" s="297"/>
      <c r="O407" s="208"/>
      <c r="P407" s="465"/>
      <c r="R407" s="297"/>
      <c r="AE407" s="302"/>
    </row>
    <row r="408" spans="1:31" s="288" customFormat="1" ht="12.75" customHeight="1" x14ac:dyDescent="0.3">
      <c r="A408" s="147"/>
      <c r="C408" s="297"/>
      <c r="D408" s="297"/>
      <c r="E408" s="297"/>
      <c r="F408" s="297"/>
      <c r="G408" s="297"/>
      <c r="H408" s="297"/>
      <c r="I408" s="297"/>
      <c r="J408" s="402"/>
      <c r="K408" s="297"/>
      <c r="L408" s="208"/>
      <c r="M408" s="297"/>
      <c r="N408" s="297"/>
      <c r="O408" s="208"/>
      <c r="P408" s="465"/>
      <c r="R408" s="297"/>
      <c r="AE408" s="302"/>
    </row>
    <row r="409" spans="1:31" s="288" customFormat="1" ht="12.75" customHeight="1" x14ac:dyDescent="0.3">
      <c r="A409" s="147"/>
      <c r="C409" s="297"/>
      <c r="D409" s="297"/>
      <c r="E409" s="297"/>
      <c r="F409" s="297"/>
      <c r="G409" s="297"/>
      <c r="H409" s="297"/>
      <c r="I409" s="297"/>
      <c r="J409" s="402"/>
      <c r="K409" s="297"/>
      <c r="L409" s="208"/>
      <c r="M409" s="297"/>
      <c r="N409" s="297"/>
      <c r="O409" s="208"/>
      <c r="P409" s="465"/>
      <c r="R409" s="297"/>
      <c r="AE409" s="302"/>
    </row>
    <row r="410" spans="1:31" s="288" customFormat="1" ht="12.75" customHeight="1" x14ac:dyDescent="0.3">
      <c r="A410" s="147"/>
      <c r="C410" s="297"/>
      <c r="D410" s="297"/>
      <c r="E410" s="297"/>
      <c r="F410" s="297"/>
      <c r="G410" s="297"/>
      <c r="H410" s="297"/>
      <c r="I410" s="297"/>
      <c r="J410" s="402"/>
      <c r="K410" s="297"/>
      <c r="L410" s="208"/>
      <c r="M410" s="297"/>
      <c r="N410" s="297"/>
      <c r="O410" s="208"/>
      <c r="P410" s="465"/>
      <c r="R410" s="297"/>
      <c r="AE410" s="302"/>
    </row>
    <row r="411" spans="1:31" s="288" customFormat="1" ht="12.75" customHeight="1" x14ac:dyDescent="0.3">
      <c r="A411" s="147"/>
      <c r="C411" s="297"/>
      <c r="D411" s="297"/>
      <c r="E411" s="297"/>
      <c r="F411" s="297"/>
      <c r="G411" s="297"/>
      <c r="H411" s="297"/>
      <c r="I411" s="297"/>
      <c r="J411" s="402"/>
      <c r="K411" s="297"/>
      <c r="L411" s="208"/>
      <c r="M411" s="297"/>
      <c r="N411" s="297"/>
      <c r="O411" s="208"/>
      <c r="P411" s="465"/>
      <c r="R411" s="297"/>
      <c r="AE411" s="302"/>
    </row>
    <row r="412" spans="1:31" s="288" customFormat="1" ht="12.75" customHeight="1" x14ac:dyDescent="0.3">
      <c r="A412" s="147"/>
      <c r="C412" s="297"/>
      <c r="D412" s="297"/>
      <c r="E412" s="297"/>
      <c r="F412" s="297"/>
      <c r="G412" s="297"/>
      <c r="H412" s="297"/>
      <c r="I412" s="297"/>
      <c r="J412" s="402"/>
      <c r="K412" s="297"/>
      <c r="L412" s="208"/>
      <c r="M412" s="297"/>
      <c r="N412" s="297"/>
      <c r="O412" s="208"/>
      <c r="P412" s="465"/>
      <c r="R412" s="297"/>
      <c r="AE412" s="302"/>
    </row>
    <row r="413" spans="1:31" s="288" customFormat="1" ht="12.75" customHeight="1" x14ac:dyDescent="0.3">
      <c r="A413" s="147"/>
      <c r="C413" s="297"/>
      <c r="D413" s="297"/>
      <c r="E413" s="297"/>
      <c r="F413" s="297"/>
      <c r="G413" s="297"/>
      <c r="H413" s="297"/>
      <c r="I413" s="297"/>
      <c r="J413" s="402"/>
      <c r="K413" s="297"/>
      <c r="L413" s="208"/>
      <c r="M413" s="297"/>
      <c r="N413" s="297"/>
      <c r="O413" s="208"/>
      <c r="P413" s="465"/>
      <c r="R413" s="297"/>
      <c r="AE413" s="302"/>
    </row>
    <row r="414" spans="1:31" s="288" customFormat="1" ht="12.75" customHeight="1" x14ac:dyDescent="0.3">
      <c r="A414" s="147"/>
      <c r="C414" s="297"/>
      <c r="D414" s="297"/>
      <c r="E414" s="297"/>
      <c r="F414" s="297"/>
      <c r="G414" s="297"/>
      <c r="H414" s="297"/>
      <c r="I414" s="297"/>
      <c r="J414" s="402"/>
      <c r="K414" s="297"/>
      <c r="L414" s="208"/>
      <c r="M414" s="297"/>
      <c r="N414" s="297"/>
      <c r="O414" s="208"/>
      <c r="P414" s="465"/>
      <c r="R414" s="297"/>
      <c r="AE414" s="302"/>
    </row>
    <row r="415" spans="1:31" s="288" customFormat="1" ht="12.75" customHeight="1" x14ac:dyDescent="0.3">
      <c r="A415" s="147"/>
      <c r="C415" s="297"/>
      <c r="D415" s="297"/>
      <c r="E415" s="297"/>
      <c r="F415" s="297"/>
      <c r="G415" s="297"/>
      <c r="H415" s="297"/>
      <c r="I415" s="297"/>
      <c r="J415" s="402"/>
      <c r="K415" s="297"/>
      <c r="L415" s="208"/>
      <c r="M415" s="297"/>
      <c r="N415" s="297"/>
      <c r="O415" s="208"/>
      <c r="P415" s="465"/>
      <c r="R415" s="297"/>
      <c r="AE415" s="302"/>
    </row>
    <row r="416" spans="1:31" s="288" customFormat="1" ht="12.75" customHeight="1" x14ac:dyDescent="0.3">
      <c r="A416" s="147"/>
      <c r="C416" s="297"/>
      <c r="D416" s="297"/>
      <c r="E416" s="297"/>
      <c r="F416" s="297"/>
      <c r="G416" s="297"/>
      <c r="H416" s="297"/>
      <c r="I416" s="297"/>
      <c r="J416" s="402"/>
      <c r="K416" s="297"/>
      <c r="L416" s="208"/>
      <c r="M416" s="297"/>
      <c r="N416" s="297"/>
      <c r="O416" s="208"/>
      <c r="P416" s="465"/>
      <c r="R416" s="297"/>
      <c r="AE416" s="302"/>
    </row>
    <row r="417" spans="1:31" s="288" customFormat="1" ht="12.75" customHeight="1" x14ac:dyDescent="0.3">
      <c r="A417" s="147"/>
      <c r="C417" s="297"/>
      <c r="D417" s="297"/>
      <c r="E417" s="297"/>
      <c r="F417" s="297"/>
      <c r="G417" s="297"/>
      <c r="H417" s="297"/>
      <c r="I417" s="297"/>
      <c r="J417" s="402"/>
      <c r="K417" s="297"/>
      <c r="L417" s="208"/>
      <c r="M417" s="297"/>
      <c r="N417" s="297"/>
      <c r="O417" s="208"/>
      <c r="P417" s="465"/>
      <c r="R417" s="297"/>
      <c r="AE417" s="302"/>
    </row>
    <row r="418" spans="1:31" s="288" customFormat="1" ht="12.75" customHeight="1" x14ac:dyDescent="0.3">
      <c r="A418" s="147"/>
      <c r="C418" s="297"/>
      <c r="D418" s="297"/>
      <c r="E418" s="297"/>
      <c r="F418" s="297"/>
      <c r="G418" s="297"/>
      <c r="H418" s="297"/>
      <c r="I418" s="297"/>
      <c r="J418" s="402"/>
      <c r="K418" s="297"/>
      <c r="L418" s="208"/>
      <c r="M418" s="297"/>
      <c r="N418" s="297"/>
      <c r="O418" s="208"/>
      <c r="P418" s="465"/>
      <c r="R418" s="297"/>
      <c r="AE418" s="302"/>
    </row>
    <row r="419" spans="1:31" s="288" customFormat="1" ht="12.75" customHeight="1" x14ac:dyDescent="0.3">
      <c r="A419" s="147"/>
      <c r="C419" s="297"/>
      <c r="D419" s="297"/>
      <c r="E419" s="297"/>
      <c r="F419" s="297"/>
      <c r="G419" s="297"/>
      <c r="H419" s="297"/>
      <c r="I419" s="297"/>
      <c r="J419" s="402"/>
      <c r="K419" s="297"/>
      <c r="L419" s="208"/>
      <c r="M419" s="297"/>
      <c r="N419" s="297"/>
      <c r="O419" s="208"/>
      <c r="P419" s="465"/>
      <c r="R419" s="297"/>
      <c r="AE419" s="302"/>
    </row>
    <row r="420" spans="1:31" s="288" customFormat="1" ht="12.75" customHeight="1" x14ac:dyDescent="0.3">
      <c r="A420" s="147"/>
      <c r="C420" s="297"/>
      <c r="D420" s="297"/>
      <c r="E420" s="297"/>
      <c r="F420" s="297"/>
      <c r="G420" s="297"/>
      <c r="H420" s="297"/>
      <c r="I420" s="297"/>
      <c r="J420" s="402"/>
      <c r="K420" s="297"/>
      <c r="L420" s="208"/>
      <c r="M420" s="297"/>
      <c r="N420" s="297"/>
      <c r="O420" s="208"/>
      <c r="P420" s="465"/>
      <c r="R420" s="297"/>
      <c r="AE420" s="302"/>
    </row>
    <row r="421" spans="1:31" s="288" customFormat="1" ht="12.75" customHeight="1" x14ac:dyDescent="0.3">
      <c r="A421" s="147"/>
      <c r="C421" s="297"/>
      <c r="D421" s="297"/>
      <c r="E421" s="297"/>
      <c r="F421" s="297"/>
      <c r="G421" s="297"/>
      <c r="H421" s="297"/>
      <c r="I421" s="297"/>
      <c r="J421" s="402"/>
      <c r="K421" s="297"/>
      <c r="L421" s="208"/>
      <c r="M421" s="297"/>
      <c r="N421" s="297"/>
      <c r="O421" s="208"/>
      <c r="P421" s="465"/>
      <c r="R421" s="297"/>
      <c r="AE421" s="302"/>
    </row>
    <row r="422" spans="1:31" s="288" customFormat="1" ht="12.75" customHeight="1" x14ac:dyDescent="0.3">
      <c r="A422" s="147"/>
      <c r="C422" s="297"/>
      <c r="D422" s="297"/>
      <c r="E422" s="297"/>
      <c r="F422" s="297"/>
      <c r="G422" s="297"/>
      <c r="H422" s="297"/>
      <c r="I422" s="297"/>
      <c r="J422" s="402"/>
      <c r="K422" s="297"/>
      <c r="L422" s="208"/>
      <c r="M422" s="297"/>
      <c r="N422" s="297"/>
      <c r="O422" s="208"/>
      <c r="P422" s="465"/>
      <c r="R422" s="297"/>
      <c r="AE422" s="302"/>
    </row>
    <row r="423" spans="1:31" s="288" customFormat="1" ht="12.75" customHeight="1" x14ac:dyDescent="0.3">
      <c r="A423" s="147"/>
      <c r="C423" s="297"/>
      <c r="D423" s="297"/>
      <c r="E423" s="297"/>
      <c r="F423" s="297"/>
      <c r="G423" s="297"/>
      <c r="H423" s="297"/>
      <c r="I423" s="297"/>
      <c r="J423" s="402"/>
      <c r="K423" s="297"/>
      <c r="L423" s="208"/>
      <c r="M423" s="297"/>
      <c r="N423" s="297"/>
      <c r="O423" s="208"/>
      <c r="P423" s="465"/>
      <c r="R423" s="297"/>
      <c r="AE423" s="302"/>
    </row>
    <row r="424" spans="1:31" s="288" customFormat="1" ht="12.75" customHeight="1" x14ac:dyDescent="0.3">
      <c r="A424" s="147"/>
      <c r="C424" s="297"/>
      <c r="D424" s="297"/>
      <c r="E424" s="297"/>
      <c r="F424" s="297"/>
      <c r="G424" s="297"/>
      <c r="H424" s="297"/>
      <c r="I424" s="297"/>
      <c r="J424" s="402"/>
      <c r="K424" s="297"/>
      <c r="L424" s="208"/>
      <c r="M424" s="297"/>
      <c r="N424" s="297"/>
      <c r="O424" s="208"/>
      <c r="P424" s="465"/>
      <c r="R424" s="297"/>
      <c r="AE424" s="302"/>
    </row>
    <row r="425" spans="1:31" s="288" customFormat="1" ht="12.75" customHeight="1" x14ac:dyDescent="0.3">
      <c r="A425" s="147"/>
      <c r="C425" s="297"/>
      <c r="D425" s="297"/>
      <c r="E425" s="297"/>
      <c r="F425" s="297"/>
      <c r="G425" s="297"/>
      <c r="H425" s="297"/>
      <c r="I425" s="297"/>
      <c r="J425" s="402"/>
      <c r="K425" s="297"/>
      <c r="L425" s="208"/>
      <c r="M425" s="297"/>
      <c r="N425" s="297"/>
      <c r="O425" s="208"/>
      <c r="P425" s="465"/>
      <c r="R425" s="297"/>
      <c r="AE425" s="302"/>
    </row>
    <row r="426" spans="1:31" s="288" customFormat="1" ht="12.75" customHeight="1" x14ac:dyDescent="0.3">
      <c r="A426" s="147"/>
      <c r="C426" s="297"/>
      <c r="D426" s="297"/>
      <c r="E426" s="297"/>
      <c r="F426" s="297"/>
      <c r="G426" s="297"/>
      <c r="H426" s="297"/>
      <c r="I426" s="297"/>
      <c r="J426" s="402"/>
      <c r="K426" s="297"/>
      <c r="L426" s="208"/>
      <c r="M426" s="297"/>
      <c r="N426" s="297"/>
      <c r="O426" s="208"/>
      <c r="P426" s="465"/>
      <c r="R426" s="297"/>
      <c r="AE426" s="302"/>
    </row>
    <row r="427" spans="1:31" s="288" customFormat="1" ht="12.75" customHeight="1" x14ac:dyDescent="0.3">
      <c r="A427" s="147"/>
      <c r="C427" s="297"/>
      <c r="D427" s="297"/>
      <c r="E427" s="297"/>
      <c r="F427" s="297"/>
      <c r="G427" s="297"/>
      <c r="H427" s="297"/>
      <c r="I427" s="297"/>
      <c r="J427" s="402"/>
      <c r="K427" s="297"/>
      <c r="L427" s="208"/>
      <c r="M427" s="297"/>
      <c r="N427" s="297"/>
      <c r="O427" s="208"/>
      <c r="P427" s="465"/>
      <c r="R427" s="297"/>
      <c r="AE427" s="302"/>
    </row>
    <row r="428" spans="1:31" s="288" customFormat="1" ht="12.75" customHeight="1" x14ac:dyDescent="0.3">
      <c r="A428" s="147"/>
      <c r="C428" s="297"/>
      <c r="D428" s="297"/>
      <c r="E428" s="297"/>
      <c r="F428" s="297"/>
      <c r="G428" s="297"/>
      <c r="H428" s="297"/>
      <c r="I428" s="297"/>
      <c r="J428" s="402"/>
      <c r="K428" s="297"/>
      <c r="L428" s="208"/>
      <c r="M428" s="297"/>
      <c r="N428" s="297"/>
      <c r="O428" s="208"/>
      <c r="P428" s="465"/>
      <c r="R428" s="297"/>
      <c r="AE428" s="302"/>
    </row>
    <row r="429" spans="1:31" s="288" customFormat="1" ht="12.75" customHeight="1" x14ac:dyDescent="0.3">
      <c r="A429" s="147"/>
      <c r="C429" s="297"/>
      <c r="D429" s="297"/>
      <c r="E429" s="297"/>
      <c r="F429" s="297"/>
      <c r="G429" s="297"/>
      <c r="H429" s="297"/>
      <c r="I429" s="297"/>
      <c r="J429" s="402"/>
      <c r="K429" s="297"/>
      <c r="L429" s="208"/>
      <c r="M429" s="297"/>
      <c r="N429" s="297"/>
      <c r="O429" s="208"/>
      <c r="P429" s="465"/>
      <c r="R429" s="297"/>
      <c r="AE429" s="302"/>
    </row>
    <row r="430" spans="1:31" s="288" customFormat="1" ht="12.75" customHeight="1" x14ac:dyDescent="0.3">
      <c r="A430" s="147"/>
      <c r="C430" s="297"/>
      <c r="D430" s="297"/>
      <c r="E430" s="297"/>
      <c r="F430" s="297"/>
      <c r="G430" s="297"/>
      <c r="H430" s="297"/>
      <c r="I430" s="297"/>
      <c r="J430" s="402"/>
      <c r="K430" s="297"/>
      <c r="L430" s="208"/>
      <c r="M430" s="297"/>
      <c r="N430" s="297"/>
      <c r="O430" s="208"/>
      <c r="P430" s="465"/>
      <c r="R430" s="297"/>
      <c r="AE430" s="302"/>
    </row>
    <row r="431" spans="1:31" s="288" customFormat="1" ht="12.75" customHeight="1" x14ac:dyDescent="0.3">
      <c r="A431" s="147"/>
      <c r="C431" s="297"/>
      <c r="D431" s="297"/>
      <c r="E431" s="297"/>
      <c r="F431" s="297"/>
      <c r="G431" s="297"/>
      <c r="H431" s="297"/>
      <c r="I431" s="297"/>
      <c r="J431" s="402"/>
      <c r="K431" s="297"/>
      <c r="L431" s="208"/>
      <c r="M431" s="297"/>
      <c r="N431" s="297"/>
      <c r="O431" s="208"/>
      <c r="P431" s="465"/>
      <c r="R431" s="297"/>
      <c r="AE431" s="302"/>
    </row>
    <row r="432" spans="1:31" s="288" customFormat="1" ht="12.75" customHeight="1" x14ac:dyDescent="0.3">
      <c r="A432" s="147"/>
      <c r="C432" s="297"/>
      <c r="D432" s="297"/>
      <c r="E432" s="297"/>
      <c r="F432" s="297"/>
      <c r="G432" s="297"/>
      <c r="H432" s="297"/>
      <c r="I432" s="297"/>
      <c r="J432" s="402"/>
      <c r="K432" s="297"/>
      <c r="L432" s="208"/>
      <c r="M432" s="297"/>
      <c r="N432" s="297"/>
      <c r="O432" s="208"/>
      <c r="P432" s="465"/>
      <c r="R432" s="297"/>
      <c r="AE432" s="302"/>
    </row>
    <row r="433" spans="1:31" s="288" customFormat="1" ht="12.75" customHeight="1" x14ac:dyDescent="0.3">
      <c r="A433" s="147"/>
      <c r="C433" s="297"/>
      <c r="D433" s="297"/>
      <c r="E433" s="297"/>
      <c r="F433" s="297"/>
      <c r="G433" s="297"/>
      <c r="H433" s="297"/>
      <c r="I433" s="297"/>
      <c r="J433" s="402"/>
      <c r="K433" s="297"/>
      <c r="L433" s="208"/>
      <c r="M433" s="297"/>
      <c r="N433" s="297"/>
      <c r="O433" s="208"/>
      <c r="P433" s="465"/>
      <c r="R433" s="297"/>
      <c r="AE433" s="302"/>
    </row>
    <row r="434" spans="1:31" s="288" customFormat="1" ht="12.75" customHeight="1" x14ac:dyDescent="0.3">
      <c r="A434" s="147"/>
      <c r="C434" s="297"/>
      <c r="D434" s="297"/>
      <c r="E434" s="297"/>
      <c r="F434" s="297"/>
      <c r="G434" s="297"/>
      <c r="H434" s="297"/>
      <c r="I434" s="297"/>
      <c r="J434" s="402"/>
      <c r="K434" s="297"/>
      <c r="L434" s="208"/>
      <c r="M434" s="297"/>
      <c r="N434" s="297"/>
      <c r="O434" s="208"/>
      <c r="P434" s="465"/>
      <c r="R434" s="297"/>
      <c r="AE434" s="302"/>
    </row>
    <row r="435" spans="1:31" s="288" customFormat="1" ht="12.75" customHeight="1" x14ac:dyDescent="0.3">
      <c r="A435" s="147"/>
      <c r="C435" s="297"/>
      <c r="D435" s="297"/>
      <c r="E435" s="297"/>
      <c r="F435" s="297"/>
      <c r="G435" s="297"/>
      <c r="H435" s="297"/>
      <c r="I435" s="297"/>
      <c r="J435" s="402"/>
      <c r="K435" s="297"/>
      <c r="L435" s="208"/>
      <c r="M435" s="297"/>
      <c r="N435" s="297"/>
      <c r="O435" s="208"/>
      <c r="P435" s="465"/>
      <c r="R435" s="297"/>
      <c r="AE435" s="302"/>
    </row>
    <row r="436" spans="1:31" s="288" customFormat="1" ht="12.75" customHeight="1" x14ac:dyDescent="0.3">
      <c r="A436" s="147"/>
      <c r="C436" s="297"/>
      <c r="D436" s="297"/>
      <c r="E436" s="297"/>
      <c r="F436" s="297"/>
      <c r="G436" s="297"/>
      <c r="H436" s="297"/>
      <c r="I436" s="297"/>
      <c r="J436" s="402"/>
      <c r="K436" s="297"/>
      <c r="L436" s="208"/>
      <c r="M436" s="297"/>
      <c r="N436" s="297"/>
      <c r="O436" s="208"/>
      <c r="P436" s="465"/>
      <c r="R436" s="297"/>
      <c r="AE436" s="302"/>
    </row>
    <row r="437" spans="1:31" s="288" customFormat="1" ht="12.75" customHeight="1" x14ac:dyDescent="0.3">
      <c r="A437" s="147"/>
      <c r="C437" s="297"/>
      <c r="D437" s="297"/>
      <c r="E437" s="297"/>
      <c r="F437" s="297"/>
      <c r="G437" s="297"/>
      <c r="H437" s="297"/>
      <c r="I437" s="297"/>
      <c r="J437" s="402"/>
      <c r="K437" s="297"/>
      <c r="L437" s="208"/>
      <c r="M437" s="297"/>
      <c r="N437" s="297"/>
      <c r="O437" s="208"/>
      <c r="P437" s="465"/>
      <c r="R437" s="297"/>
      <c r="AE437" s="302"/>
    </row>
    <row r="438" spans="1:31" s="288" customFormat="1" ht="12.75" customHeight="1" x14ac:dyDescent="0.3">
      <c r="A438" s="147"/>
      <c r="C438" s="297"/>
      <c r="D438" s="297"/>
      <c r="E438" s="297"/>
      <c r="F438" s="297"/>
      <c r="G438" s="297"/>
      <c r="H438" s="297"/>
      <c r="I438" s="297"/>
      <c r="J438" s="402"/>
      <c r="K438" s="297"/>
      <c r="L438" s="208"/>
      <c r="M438" s="297"/>
      <c r="N438" s="297"/>
      <c r="O438" s="208"/>
      <c r="P438" s="465"/>
      <c r="R438" s="297"/>
      <c r="AE438" s="302"/>
    </row>
    <row r="439" spans="1:31" s="288" customFormat="1" ht="12.75" customHeight="1" x14ac:dyDescent="0.3">
      <c r="A439" s="147"/>
      <c r="C439" s="297"/>
      <c r="D439" s="297"/>
      <c r="E439" s="297"/>
      <c r="F439" s="297"/>
      <c r="G439" s="297"/>
      <c r="H439" s="297"/>
      <c r="I439" s="297"/>
      <c r="J439" s="402"/>
      <c r="K439" s="297"/>
      <c r="L439" s="208"/>
      <c r="M439" s="297"/>
      <c r="N439" s="297"/>
      <c r="O439" s="208"/>
      <c r="P439" s="465"/>
      <c r="R439" s="297"/>
      <c r="AE439" s="302"/>
    </row>
    <row r="440" spans="1:31" s="288" customFormat="1" ht="12.75" customHeight="1" x14ac:dyDescent="0.3">
      <c r="A440" s="147"/>
      <c r="C440" s="297"/>
      <c r="D440" s="297"/>
      <c r="E440" s="297"/>
      <c r="F440" s="297"/>
      <c r="G440" s="297"/>
      <c r="H440" s="297"/>
      <c r="I440" s="297"/>
      <c r="J440" s="402"/>
      <c r="K440" s="297"/>
      <c r="L440" s="208"/>
      <c r="M440" s="297"/>
      <c r="N440" s="297"/>
      <c r="O440" s="208"/>
      <c r="P440" s="465"/>
      <c r="R440" s="297"/>
      <c r="AE440" s="302"/>
    </row>
    <row r="441" spans="1:31" s="288" customFormat="1" ht="12.75" customHeight="1" x14ac:dyDescent="0.3">
      <c r="A441" s="147"/>
      <c r="C441" s="297"/>
      <c r="D441" s="297"/>
      <c r="E441" s="297"/>
      <c r="F441" s="297"/>
      <c r="G441" s="297"/>
      <c r="H441" s="297"/>
      <c r="I441" s="297"/>
      <c r="J441" s="402"/>
      <c r="K441" s="297"/>
      <c r="L441" s="208"/>
      <c r="M441" s="297"/>
      <c r="N441" s="297"/>
      <c r="O441" s="208"/>
      <c r="P441" s="465"/>
      <c r="R441" s="297"/>
      <c r="AE441" s="302"/>
    </row>
    <row r="442" spans="1:31" s="288" customFormat="1" ht="12.75" customHeight="1" x14ac:dyDescent="0.3">
      <c r="A442" s="147"/>
      <c r="C442" s="297"/>
      <c r="D442" s="297"/>
      <c r="E442" s="297"/>
      <c r="F442" s="297"/>
      <c r="G442" s="297"/>
      <c r="H442" s="297"/>
      <c r="I442" s="297"/>
      <c r="J442" s="402"/>
      <c r="K442" s="297"/>
      <c r="L442" s="208"/>
      <c r="M442" s="297"/>
      <c r="N442" s="297"/>
      <c r="O442" s="208"/>
      <c r="P442" s="465"/>
      <c r="R442" s="297"/>
      <c r="AE442" s="302"/>
    </row>
    <row r="443" spans="1:31" s="288" customFormat="1" ht="12.75" customHeight="1" x14ac:dyDescent="0.3">
      <c r="A443" s="147"/>
      <c r="C443" s="297"/>
      <c r="D443" s="297"/>
      <c r="E443" s="297"/>
      <c r="F443" s="297"/>
      <c r="G443" s="297"/>
      <c r="H443" s="297"/>
      <c r="I443" s="297"/>
      <c r="J443" s="402"/>
      <c r="K443" s="297"/>
      <c r="L443" s="208"/>
      <c r="M443" s="297"/>
      <c r="N443" s="297"/>
      <c r="O443" s="208"/>
      <c r="P443" s="465"/>
      <c r="R443" s="297"/>
      <c r="AE443" s="302"/>
    </row>
    <row r="444" spans="1:31" s="288" customFormat="1" ht="12.75" customHeight="1" x14ac:dyDescent="0.3">
      <c r="A444" s="147"/>
      <c r="C444" s="297"/>
      <c r="D444" s="297"/>
      <c r="E444" s="297"/>
      <c r="F444" s="297"/>
      <c r="G444" s="297"/>
      <c r="H444" s="297"/>
      <c r="I444" s="297"/>
      <c r="J444" s="402"/>
      <c r="K444" s="297"/>
      <c r="L444" s="208"/>
      <c r="M444" s="297"/>
      <c r="N444" s="297"/>
      <c r="O444" s="208"/>
      <c r="P444" s="465"/>
      <c r="R444" s="297"/>
      <c r="AE444" s="302"/>
    </row>
    <row r="445" spans="1:31" s="288" customFormat="1" ht="12.75" customHeight="1" x14ac:dyDescent="0.3">
      <c r="A445" s="147"/>
      <c r="C445" s="297"/>
      <c r="D445" s="297"/>
      <c r="E445" s="297"/>
      <c r="F445" s="297"/>
      <c r="G445" s="297"/>
      <c r="H445" s="297"/>
      <c r="I445" s="297"/>
      <c r="J445" s="402"/>
      <c r="K445" s="297"/>
      <c r="L445" s="208"/>
      <c r="M445" s="297"/>
      <c r="N445" s="297"/>
      <c r="O445" s="208"/>
      <c r="P445" s="465"/>
      <c r="R445" s="297"/>
      <c r="AE445" s="302"/>
    </row>
    <row r="446" spans="1:31" s="288" customFormat="1" ht="12.75" customHeight="1" x14ac:dyDescent="0.3">
      <c r="A446" s="147"/>
      <c r="C446" s="297"/>
      <c r="D446" s="297"/>
      <c r="E446" s="297"/>
      <c r="F446" s="297"/>
      <c r="G446" s="297"/>
      <c r="H446" s="297"/>
      <c r="I446" s="297"/>
      <c r="J446" s="402"/>
      <c r="K446" s="297"/>
      <c r="L446" s="208"/>
      <c r="M446" s="297"/>
      <c r="N446" s="297"/>
      <c r="O446" s="208"/>
      <c r="P446" s="465"/>
      <c r="R446" s="297"/>
      <c r="AE446" s="302"/>
    </row>
    <row r="447" spans="1:31" s="288" customFormat="1" ht="12.75" customHeight="1" x14ac:dyDescent="0.3">
      <c r="A447" s="147"/>
      <c r="C447" s="297"/>
      <c r="D447" s="297"/>
      <c r="E447" s="297"/>
      <c r="F447" s="297"/>
      <c r="G447" s="297"/>
      <c r="H447" s="297"/>
      <c r="I447" s="297"/>
      <c r="J447" s="402"/>
      <c r="K447" s="297"/>
      <c r="L447" s="208"/>
      <c r="M447" s="297"/>
      <c r="N447" s="297"/>
      <c r="O447" s="208"/>
      <c r="P447" s="465"/>
      <c r="R447" s="297"/>
      <c r="AE447" s="302"/>
    </row>
    <row r="448" spans="1:31" s="288" customFormat="1" ht="12.75" customHeight="1" x14ac:dyDescent="0.3">
      <c r="A448" s="147"/>
      <c r="C448" s="297"/>
      <c r="D448" s="297"/>
      <c r="E448" s="297"/>
      <c r="F448" s="297"/>
      <c r="G448" s="297"/>
      <c r="H448" s="297"/>
      <c r="I448" s="297"/>
      <c r="J448" s="402"/>
      <c r="K448" s="297"/>
      <c r="L448" s="208"/>
      <c r="M448" s="297"/>
      <c r="N448" s="297"/>
      <c r="O448" s="208"/>
      <c r="P448" s="465"/>
      <c r="R448" s="297"/>
      <c r="AE448" s="302"/>
    </row>
    <row r="449" spans="1:31" s="288" customFormat="1" ht="12.75" customHeight="1" x14ac:dyDescent="0.3">
      <c r="A449" s="147"/>
      <c r="C449" s="297"/>
      <c r="D449" s="297"/>
      <c r="E449" s="297"/>
      <c r="F449" s="297"/>
      <c r="G449" s="297"/>
      <c r="H449" s="297"/>
      <c r="I449" s="297"/>
      <c r="J449" s="402"/>
      <c r="K449" s="297"/>
      <c r="L449" s="208"/>
      <c r="M449" s="297"/>
      <c r="N449" s="297"/>
      <c r="O449" s="208"/>
      <c r="P449" s="465"/>
      <c r="R449" s="297"/>
      <c r="AE449" s="302"/>
    </row>
    <row r="450" spans="1:31" s="288" customFormat="1" ht="12.75" customHeight="1" x14ac:dyDescent="0.3">
      <c r="A450" s="147"/>
      <c r="C450" s="297"/>
      <c r="D450" s="297"/>
      <c r="E450" s="297"/>
      <c r="F450" s="297"/>
      <c r="G450" s="297"/>
      <c r="H450" s="297"/>
      <c r="I450" s="297"/>
      <c r="J450" s="402"/>
      <c r="K450" s="297"/>
      <c r="L450" s="208"/>
      <c r="M450" s="297"/>
      <c r="N450" s="297"/>
      <c r="O450" s="208"/>
      <c r="P450" s="465"/>
      <c r="R450" s="297"/>
      <c r="AE450" s="302"/>
    </row>
    <row r="451" spans="1:31" s="288" customFormat="1" ht="12.75" customHeight="1" x14ac:dyDescent="0.3">
      <c r="A451" s="147"/>
      <c r="C451" s="297"/>
      <c r="D451" s="297"/>
      <c r="E451" s="297"/>
      <c r="F451" s="297"/>
      <c r="G451" s="297"/>
      <c r="H451" s="297"/>
      <c r="I451" s="297"/>
      <c r="J451" s="402"/>
      <c r="K451" s="297"/>
      <c r="L451" s="208"/>
      <c r="M451" s="297"/>
      <c r="N451" s="297"/>
      <c r="O451" s="208"/>
      <c r="P451" s="465"/>
      <c r="R451" s="297"/>
      <c r="AE451" s="302"/>
    </row>
    <row r="452" spans="1:31" s="288" customFormat="1" ht="12.75" customHeight="1" x14ac:dyDescent="0.3">
      <c r="A452" s="147"/>
      <c r="C452" s="297"/>
      <c r="D452" s="297"/>
      <c r="E452" s="297"/>
      <c r="F452" s="297"/>
      <c r="G452" s="297"/>
      <c r="H452" s="297"/>
      <c r="I452" s="297"/>
      <c r="J452" s="402"/>
      <c r="K452" s="297"/>
      <c r="L452" s="208"/>
      <c r="M452" s="297"/>
      <c r="N452" s="297"/>
      <c r="O452" s="208"/>
      <c r="P452" s="465"/>
      <c r="R452" s="297"/>
      <c r="AE452" s="302"/>
    </row>
    <row r="453" spans="1:31" s="288" customFormat="1" ht="12.75" customHeight="1" x14ac:dyDescent="0.3">
      <c r="A453" s="147"/>
      <c r="C453" s="297"/>
      <c r="D453" s="297"/>
      <c r="E453" s="297"/>
      <c r="F453" s="297"/>
      <c r="G453" s="297"/>
      <c r="H453" s="297"/>
      <c r="I453" s="297"/>
      <c r="J453" s="402"/>
      <c r="K453" s="297"/>
      <c r="L453" s="208"/>
      <c r="M453" s="297"/>
      <c r="N453" s="297"/>
      <c r="O453" s="208"/>
      <c r="P453" s="465"/>
      <c r="R453" s="297"/>
      <c r="AE453" s="302"/>
    </row>
    <row r="454" spans="1:31" s="288" customFormat="1" ht="12.75" customHeight="1" x14ac:dyDescent="0.3">
      <c r="A454" s="147"/>
      <c r="C454" s="297"/>
      <c r="D454" s="297"/>
      <c r="E454" s="297"/>
      <c r="F454" s="297"/>
      <c r="G454" s="297"/>
      <c r="H454" s="297"/>
      <c r="I454" s="297"/>
      <c r="J454" s="402"/>
      <c r="K454" s="297"/>
      <c r="L454" s="208"/>
      <c r="M454" s="297"/>
      <c r="N454" s="297"/>
      <c r="O454" s="208"/>
      <c r="P454" s="465"/>
      <c r="R454" s="297"/>
      <c r="AE454" s="302"/>
    </row>
    <row r="455" spans="1:31" s="288" customFormat="1" ht="12.75" customHeight="1" x14ac:dyDescent="0.3">
      <c r="A455" s="147"/>
      <c r="C455" s="297"/>
      <c r="D455" s="297"/>
      <c r="E455" s="297"/>
      <c r="F455" s="297"/>
      <c r="G455" s="297"/>
      <c r="H455" s="297"/>
      <c r="I455" s="297"/>
      <c r="J455" s="402"/>
      <c r="K455" s="297"/>
      <c r="L455" s="208"/>
      <c r="M455" s="297"/>
      <c r="N455" s="297"/>
      <c r="O455" s="208"/>
      <c r="P455" s="465"/>
      <c r="R455" s="297"/>
      <c r="AE455" s="302"/>
    </row>
    <row r="456" spans="1:31" s="288" customFormat="1" ht="12.75" customHeight="1" x14ac:dyDescent="0.3">
      <c r="A456" s="147"/>
      <c r="C456" s="297"/>
      <c r="D456" s="297"/>
      <c r="E456" s="297"/>
      <c r="F456" s="297"/>
      <c r="G456" s="297"/>
      <c r="H456" s="297"/>
      <c r="I456" s="297"/>
      <c r="J456" s="402"/>
      <c r="K456" s="297"/>
      <c r="L456" s="208"/>
      <c r="M456" s="297"/>
      <c r="N456" s="297"/>
      <c r="O456" s="208"/>
      <c r="P456" s="465"/>
      <c r="R456" s="297"/>
      <c r="AE456" s="302"/>
    </row>
    <row r="457" spans="1:31" s="288" customFormat="1" ht="12.75" customHeight="1" x14ac:dyDescent="0.3">
      <c r="A457" s="147"/>
      <c r="C457" s="297"/>
      <c r="D457" s="297"/>
      <c r="E457" s="297"/>
      <c r="F457" s="297"/>
      <c r="G457" s="297"/>
      <c r="H457" s="297"/>
      <c r="I457" s="297"/>
      <c r="J457" s="402"/>
      <c r="K457" s="297"/>
      <c r="L457" s="208"/>
      <c r="M457" s="297"/>
      <c r="N457" s="297"/>
      <c r="O457" s="208"/>
      <c r="P457" s="465"/>
      <c r="R457" s="297"/>
      <c r="AE457" s="302"/>
    </row>
    <row r="458" spans="1:31" s="288" customFormat="1" ht="12.75" customHeight="1" x14ac:dyDescent="0.3">
      <c r="A458" s="147"/>
      <c r="C458" s="297"/>
      <c r="D458" s="297"/>
      <c r="E458" s="297"/>
      <c r="F458" s="297"/>
      <c r="G458" s="297"/>
      <c r="H458" s="297"/>
      <c r="I458" s="297"/>
      <c r="J458" s="402"/>
      <c r="K458" s="297"/>
      <c r="L458" s="208"/>
      <c r="M458" s="297"/>
      <c r="N458" s="297"/>
      <c r="O458" s="208"/>
      <c r="P458" s="465"/>
      <c r="R458" s="297"/>
      <c r="AE458" s="302"/>
    </row>
    <row r="459" spans="1:31" s="288" customFormat="1" ht="12.75" customHeight="1" x14ac:dyDescent="0.3">
      <c r="A459" s="147"/>
      <c r="C459" s="297"/>
      <c r="D459" s="297"/>
      <c r="E459" s="297"/>
      <c r="F459" s="297"/>
      <c r="G459" s="297"/>
      <c r="H459" s="297"/>
      <c r="I459" s="297"/>
      <c r="J459" s="402"/>
      <c r="K459" s="297"/>
      <c r="L459" s="208"/>
      <c r="M459" s="297"/>
      <c r="N459" s="297"/>
      <c r="O459" s="208"/>
      <c r="P459" s="465"/>
      <c r="R459" s="297"/>
      <c r="AE459" s="302"/>
    </row>
    <row r="460" spans="1:31" s="288" customFormat="1" ht="12.75" customHeight="1" x14ac:dyDescent="0.3">
      <c r="A460" s="147"/>
      <c r="C460" s="297"/>
      <c r="D460" s="297"/>
      <c r="E460" s="297"/>
      <c r="F460" s="297"/>
      <c r="G460" s="297"/>
      <c r="H460" s="297"/>
      <c r="I460" s="297"/>
      <c r="J460" s="402"/>
      <c r="K460" s="297"/>
      <c r="L460" s="208"/>
      <c r="M460" s="297"/>
      <c r="N460" s="297"/>
      <c r="O460" s="208"/>
      <c r="P460" s="465"/>
      <c r="R460" s="297"/>
      <c r="AE460" s="302"/>
    </row>
    <row r="461" spans="1:31" s="288" customFormat="1" ht="12.75" customHeight="1" x14ac:dyDescent="0.3">
      <c r="A461" s="147"/>
      <c r="C461" s="297"/>
      <c r="D461" s="297"/>
      <c r="E461" s="297"/>
      <c r="F461" s="297"/>
      <c r="G461" s="297"/>
      <c r="H461" s="297"/>
      <c r="I461" s="297"/>
      <c r="J461" s="402"/>
      <c r="K461" s="297"/>
      <c r="L461" s="208"/>
      <c r="M461" s="297"/>
      <c r="N461" s="297"/>
      <c r="O461" s="208"/>
      <c r="P461" s="465"/>
      <c r="R461" s="297"/>
      <c r="AE461" s="302"/>
    </row>
    <row r="462" spans="1:31" s="288" customFormat="1" ht="12.75" customHeight="1" x14ac:dyDescent="0.3">
      <c r="A462" s="147"/>
      <c r="C462" s="297"/>
      <c r="D462" s="297"/>
      <c r="E462" s="297"/>
      <c r="F462" s="297"/>
      <c r="G462" s="297"/>
      <c r="H462" s="297"/>
      <c r="I462" s="297"/>
      <c r="J462" s="402"/>
      <c r="K462" s="297"/>
      <c r="L462" s="208"/>
      <c r="M462" s="297"/>
      <c r="N462" s="297"/>
      <c r="O462" s="208"/>
      <c r="P462" s="465"/>
      <c r="R462" s="297"/>
      <c r="AE462" s="302"/>
    </row>
    <row r="463" spans="1:31" s="288" customFormat="1" ht="12.75" customHeight="1" x14ac:dyDescent="0.3">
      <c r="A463" s="147"/>
      <c r="C463" s="297"/>
      <c r="D463" s="297"/>
      <c r="E463" s="297"/>
      <c r="F463" s="297"/>
      <c r="G463" s="297"/>
      <c r="H463" s="297"/>
      <c r="I463" s="297"/>
      <c r="J463" s="402"/>
      <c r="K463" s="297"/>
      <c r="L463" s="208"/>
      <c r="M463" s="297"/>
      <c r="N463" s="297"/>
      <c r="O463" s="208"/>
      <c r="P463" s="465"/>
      <c r="R463" s="297"/>
      <c r="AE463" s="302"/>
    </row>
    <row r="464" spans="1:31" s="288" customFormat="1" ht="12.75" customHeight="1" x14ac:dyDescent="0.3">
      <c r="A464" s="147"/>
      <c r="C464" s="297"/>
      <c r="D464" s="297"/>
      <c r="E464" s="297"/>
      <c r="F464" s="297"/>
      <c r="G464" s="297"/>
      <c r="H464" s="297"/>
      <c r="I464" s="297"/>
      <c r="J464" s="402"/>
      <c r="K464" s="297"/>
      <c r="L464" s="208"/>
      <c r="M464" s="297"/>
      <c r="N464" s="297"/>
      <c r="O464" s="208"/>
      <c r="P464" s="465"/>
      <c r="R464" s="297"/>
      <c r="AE464" s="302"/>
    </row>
    <row r="465" spans="1:31" s="288" customFormat="1" ht="12.75" customHeight="1" x14ac:dyDescent="0.3">
      <c r="A465" s="147"/>
      <c r="C465" s="297"/>
      <c r="D465" s="297"/>
      <c r="E465" s="297"/>
      <c r="F465" s="297"/>
      <c r="G465" s="297"/>
      <c r="H465" s="297"/>
      <c r="I465" s="297"/>
      <c r="J465" s="402"/>
      <c r="K465" s="297"/>
      <c r="L465" s="208"/>
      <c r="M465" s="297"/>
      <c r="N465" s="297"/>
      <c r="O465" s="208"/>
      <c r="P465" s="465"/>
      <c r="R465" s="297"/>
      <c r="AE465" s="302"/>
    </row>
    <row r="466" spans="1:31" s="288" customFormat="1" ht="12.75" customHeight="1" x14ac:dyDescent="0.3">
      <c r="A466" s="147"/>
      <c r="C466" s="297"/>
      <c r="D466" s="297"/>
      <c r="E466" s="297"/>
      <c r="F466" s="297"/>
      <c r="G466" s="297"/>
      <c r="H466" s="297"/>
      <c r="I466" s="297"/>
      <c r="J466" s="402"/>
      <c r="K466" s="297"/>
      <c r="L466" s="208"/>
      <c r="M466" s="297"/>
      <c r="N466" s="297"/>
      <c r="O466" s="208"/>
      <c r="P466" s="465"/>
      <c r="R466" s="297"/>
      <c r="AE466" s="302"/>
    </row>
    <row r="467" spans="1:31" s="288" customFormat="1" ht="12.75" customHeight="1" x14ac:dyDescent="0.3">
      <c r="A467" s="147"/>
      <c r="C467" s="297"/>
      <c r="D467" s="297"/>
      <c r="E467" s="297"/>
      <c r="F467" s="297"/>
      <c r="G467" s="297"/>
      <c r="H467" s="297"/>
      <c r="I467" s="297"/>
      <c r="J467" s="402"/>
      <c r="K467" s="297"/>
      <c r="L467" s="208"/>
      <c r="M467" s="297"/>
      <c r="N467" s="297"/>
      <c r="O467" s="208"/>
      <c r="P467" s="465"/>
      <c r="R467" s="297"/>
      <c r="AE467" s="302"/>
    </row>
    <row r="468" spans="1:31" s="288" customFormat="1" ht="12.75" customHeight="1" x14ac:dyDescent="0.3">
      <c r="A468" s="147"/>
      <c r="C468" s="297"/>
      <c r="D468" s="297"/>
      <c r="E468" s="297"/>
      <c r="F468" s="297"/>
      <c r="G468" s="297"/>
      <c r="H468" s="297"/>
      <c r="I468" s="297"/>
      <c r="J468" s="402"/>
      <c r="K468" s="297"/>
      <c r="L468" s="208"/>
      <c r="M468" s="297"/>
      <c r="N468" s="297"/>
      <c r="O468" s="208"/>
      <c r="P468" s="465"/>
      <c r="R468" s="297"/>
      <c r="AE468" s="302"/>
    </row>
    <row r="469" spans="1:31" s="288" customFormat="1" ht="12.75" customHeight="1" x14ac:dyDescent="0.3">
      <c r="A469" s="147"/>
      <c r="C469" s="297"/>
      <c r="D469" s="297"/>
      <c r="E469" s="297"/>
      <c r="F469" s="297"/>
      <c r="G469" s="297"/>
      <c r="H469" s="297"/>
      <c r="I469" s="297"/>
      <c r="J469" s="402"/>
      <c r="K469" s="297"/>
      <c r="L469" s="208"/>
      <c r="M469" s="297"/>
      <c r="N469" s="297"/>
      <c r="O469" s="208"/>
      <c r="P469" s="465"/>
      <c r="R469" s="297"/>
      <c r="AE469" s="302"/>
    </row>
    <row r="470" spans="1:31" s="288" customFormat="1" ht="12.75" customHeight="1" x14ac:dyDescent="0.3">
      <c r="A470" s="147"/>
      <c r="C470" s="297"/>
      <c r="D470" s="297"/>
      <c r="E470" s="297"/>
      <c r="F470" s="297"/>
      <c r="G470" s="297"/>
      <c r="H470" s="297"/>
      <c r="I470" s="297"/>
      <c r="J470" s="402"/>
      <c r="K470" s="297"/>
      <c r="L470" s="208"/>
      <c r="M470" s="297"/>
      <c r="N470" s="297"/>
      <c r="O470" s="208"/>
      <c r="P470" s="465"/>
      <c r="R470" s="297"/>
      <c r="AE470" s="302"/>
    </row>
    <row r="471" spans="1:31" s="288" customFormat="1" ht="12.75" customHeight="1" x14ac:dyDescent="0.3">
      <c r="A471" s="147"/>
      <c r="C471" s="297"/>
      <c r="D471" s="297"/>
      <c r="E471" s="297"/>
      <c r="F471" s="297"/>
      <c r="G471" s="297"/>
      <c r="H471" s="297"/>
      <c r="I471" s="297"/>
      <c r="J471" s="402"/>
      <c r="K471" s="297"/>
      <c r="L471" s="208"/>
      <c r="M471" s="297"/>
      <c r="N471" s="297"/>
      <c r="O471" s="208"/>
      <c r="P471" s="465"/>
      <c r="R471" s="297"/>
      <c r="AE471" s="302"/>
    </row>
    <row r="472" spans="1:31" s="288" customFormat="1" ht="12.75" customHeight="1" x14ac:dyDescent="0.3">
      <c r="A472" s="147"/>
      <c r="C472" s="297"/>
      <c r="D472" s="297"/>
      <c r="E472" s="297"/>
      <c r="F472" s="297"/>
      <c r="G472" s="297"/>
      <c r="H472" s="297"/>
      <c r="I472" s="297"/>
      <c r="J472" s="402"/>
      <c r="K472" s="297"/>
      <c r="L472" s="208"/>
      <c r="M472" s="297"/>
      <c r="N472" s="297"/>
      <c r="O472" s="208"/>
      <c r="P472" s="465"/>
      <c r="R472" s="297"/>
      <c r="AE472" s="302"/>
    </row>
    <row r="473" spans="1:31" s="288" customFormat="1" ht="12.75" customHeight="1" x14ac:dyDescent="0.3">
      <c r="A473" s="147"/>
      <c r="C473" s="297"/>
      <c r="D473" s="297"/>
      <c r="E473" s="297"/>
      <c r="F473" s="297"/>
      <c r="G473" s="297"/>
      <c r="H473" s="297"/>
      <c r="I473" s="297"/>
      <c r="J473" s="402"/>
      <c r="K473" s="297"/>
      <c r="L473" s="208"/>
      <c r="M473" s="297"/>
      <c r="N473" s="297"/>
      <c r="O473" s="208"/>
      <c r="P473" s="465"/>
      <c r="R473" s="297"/>
      <c r="AE473" s="302"/>
    </row>
    <row r="474" spans="1:31" s="288" customFormat="1" ht="12.75" customHeight="1" x14ac:dyDescent="0.3">
      <c r="A474" s="147"/>
      <c r="C474" s="297"/>
      <c r="D474" s="297"/>
      <c r="E474" s="297"/>
      <c r="F474" s="297"/>
      <c r="G474" s="297"/>
      <c r="H474" s="297"/>
      <c r="I474" s="297"/>
      <c r="J474" s="402"/>
      <c r="K474" s="297"/>
      <c r="L474" s="208"/>
      <c r="M474" s="297"/>
      <c r="N474" s="297"/>
      <c r="O474" s="208"/>
      <c r="P474" s="465"/>
      <c r="R474" s="297"/>
      <c r="AE474" s="302"/>
    </row>
    <row r="475" spans="1:31" s="288" customFormat="1" ht="12.75" customHeight="1" x14ac:dyDescent="0.3">
      <c r="A475" s="147"/>
      <c r="C475" s="297"/>
      <c r="D475" s="297"/>
      <c r="E475" s="297"/>
      <c r="F475" s="297"/>
      <c r="G475" s="297"/>
      <c r="H475" s="297"/>
      <c r="I475" s="297"/>
      <c r="J475" s="402"/>
      <c r="K475" s="297"/>
      <c r="L475" s="208"/>
      <c r="M475" s="297"/>
      <c r="N475" s="297"/>
      <c r="O475" s="208"/>
      <c r="P475" s="465"/>
      <c r="R475" s="297"/>
      <c r="AE475" s="302"/>
    </row>
    <row r="476" spans="1:31" s="288" customFormat="1" ht="12.75" customHeight="1" x14ac:dyDescent="0.3">
      <c r="A476" s="147"/>
      <c r="C476" s="297"/>
      <c r="D476" s="297"/>
      <c r="E476" s="297"/>
      <c r="F476" s="297"/>
      <c r="G476" s="297"/>
      <c r="H476" s="297"/>
      <c r="I476" s="297"/>
      <c r="J476" s="402"/>
      <c r="K476" s="297"/>
      <c r="L476" s="208"/>
      <c r="M476" s="297"/>
      <c r="N476" s="297"/>
      <c r="O476" s="208"/>
      <c r="P476" s="465"/>
      <c r="R476" s="297"/>
      <c r="AE476" s="302"/>
    </row>
    <row r="477" spans="1:31" s="288" customFormat="1" ht="12.75" customHeight="1" x14ac:dyDescent="0.3">
      <c r="A477" s="147"/>
      <c r="C477" s="297"/>
      <c r="D477" s="297"/>
      <c r="E477" s="297"/>
      <c r="F477" s="297"/>
      <c r="G477" s="297"/>
      <c r="H477" s="297"/>
      <c r="I477" s="297"/>
      <c r="J477" s="402"/>
      <c r="K477" s="297"/>
      <c r="L477" s="208"/>
      <c r="M477" s="297"/>
      <c r="N477" s="297"/>
      <c r="O477" s="208"/>
      <c r="P477" s="465"/>
      <c r="R477" s="297"/>
      <c r="AE477" s="302"/>
    </row>
    <row r="478" spans="1:31" s="288" customFormat="1" ht="12.75" customHeight="1" x14ac:dyDescent="0.3">
      <c r="A478" s="147"/>
      <c r="C478" s="297"/>
      <c r="D478" s="297"/>
      <c r="E478" s="297"/>
      <c r="F478" s="297"/>
      <c r="G478" s="297"/>
      <c r="H478" s="297"/>
      <c r="I478" s="297"/>
      <c r="J478" s="402"/>
      <c r="K478" s="297"/>
      <c r="L478" s="208"/>
      <c r="M478" s="297"/>
      <c r="N478" s="297"/>
      <c r="O478" s="208"/>
      <c r="P478" s="465"/>
      <c r="R478" s="297"/>
      <c r="AE478" s="302"/>
    </row>
    <row r="479" spans="1:31" s="288" customFormat="1" ht="12.75" customHeight="1" x14ac:dyDescent="0.3">
      <c r="A479" s="147"/>
      <c r="C479" s="297"/>
      <c r="D479" s="297"/>
      <c r="E479" s="297"/>
      <c r="F479" s="297"/>
      <c r="G479" s="297"/>
      <c r="H479" s="297"/>
      <c r="I479" s="297"/>
      <c r="J479" s="402"/>
      <c r="K479" s="297"/>
      <c r="L479" s="208"/>
      <c r="M479" s="297"/>
      <c r="N479" s="297"/>
      <c r="O479" s="208"/>
      <c r="P479" s="465"/>
      <c r="R479" s="297"/>
      <c r="AE479" s="302"/>
    </row>
    <row r="480" spans="1:31" s="288" customFormat="1" ht="12.75" customHeight="1" x14ac:dyDescent="0.3">
      <c r="A480" s="147"/>
      <c r="C480" s="297"/>
      <c r="D480" s="297"/>
      <c r="E480" s="297"/>
      <c r="F480" s="297"/>
      <c r="G480" s="297"/>
      <c r="H480" s="297"/>
      <c r="I480" s="297"/>
      <c r="J480" s="402"/>
      <c r="K480" s="297"/>
      <c r="L480" s="208"/>
      <c r="M480" s="297"/>
      <c r="N480" s="297"/>
      <c r="O480" s="208"/>
      <c r="P480" s="465"/>
      <c r="R480" s="297"/>
      <c r="AE480" s="302"/>
    </row>
    <row r="481" spans="1:31" s="288" customFormat="1" ht="12.75" customHeight="1" x14ac:dyDescent="0.3">
      <c r="A481" s="147"/>
      <c r="C481" s="297"/>
      <c r="D481" s="297"/>
      <c r="E481" s="297"/>
      <c r="F481" s="297"/>
      <c r="G481" s="297"/>
      <c r="H481" s="297"/>
      <c r="I481" s="297"/>
      <c r="J481" s="402"/>
      <c r="K481" s="297"/>
      <c r="L481" s="208"/>
      <c r="M481" s="297"/>
      <c r="N481" s="297"/>
      <c r="O481" s="208"/>
      <c r="P481" s="465"/>
      <c r="R481" s="297"/>
      <c r="AE481" s="302"/>
    </row>
    <row r="482" spans="1:31" s="288" customFormat="1" ht="12.75" customHeight="1" x14ac:dyDescent="0.3">
      <c r="A482" s="147"/>
      <c r="C482" s="297"/>
      <c r="D482" s="297"/>
      <c r="E482" s="297"/>
      <c r="F482" s="297"/>
      <c r="G482" s="297"/>
      <c r="H482" s="297"/>
      <c r="I482" s="297"/>
      <c r="J482" s="402"/>
      <c r="K482" s="297"/>
      <c r="L482" s="208"/>
      <c r="M482" s="297"/>
      <c r="N482" s="297"/>
      <c r="O482" s="208"/>
      <c r="P482" s="465"/>
      <c r="R482" s="297"/>
      <c r="AE482" s="302"/>
    </row>
    <row r="483" spans="1:31" s="288" customFormat="1" ht="12.75" customHeight="1" x14ac:dyDescent="0.3">
      <c r="A483" s="147"/>
      <c r="C483" s="297"/>
      <c r="D483" s="297"/>
      <c r="E483" s="297"/>
      <c r="F483" s="297"/>
      <c r="G483" s="297"/>
      <c r="H483" s="297"/>
      <c r="I483" s="297"/>
      <c r="J483" s="402"/>
      <c r="K483" s="297"/>
      <c r="L483" s="208"/>
      <c r="M483" s="297"/>
      <c r="N483" s="297"/>
      <c r="O483" s="208"/>
      <c r="P483" s="465"/>
      <c r="R483" s="297"/>
      <c r="AE483" s="302"/>
    </row>
    <row r="484" spans="1:31" s="288" customFormat="1" ht="12.75" customHeight="1" x14ac:dyDescent="0.3">
      <c r="A484" s="147"/>
      <c r="C484" s="297"/>
      <c r="D484" s="297"/>
      <c r="E484" s="297"/>
      <c r="F484" s="297"/>
      <c r="G484" s="297"/>
      <c r="H484" s="297"/>
      <c r="I484" s="297"/>
      <c r="J484" s="402"/>
      <c r="K484" s="297"/>
      <c r="L484" s="208"/>
      <c r="M484" s="297"/>
      <c r="N484" s="297"/>
      <c r="O484" s="208"/>
      <c r="P484" s="465"/>
      <c r="R484" s="297"/>
      <c r="AE484" s="302"/>
    </row>
    <row r="485" spans="1:31" s="288" customFormat="1" ht="12.75" customHeight="1" x14ac:dyDescent="0.3">
      <c r="A485" s="147"/>
      <c r="C485" s="297"/>
      <c r="D485" s="297"/>
      <c r="E485" s="297"/>
      <c r="F485" s="297"/>
      <c r="G485" s="297"/>
      <c r="H485" s="297"/>
      <c r="I485" s="297"/>
      <c r="J485" s="402"/>
      <c r="K485" s="297"/>
      <c r="L485" s="208"/>
      <c r="M485" s="297"/>
      <c r="N485" s="297"/>
      <c r="O485" s="208"/>
      <c r="P485" s="465"/>
      <c r="R485" s="297"/>
      <c r="AE485" s="302"/>
    </row>
    <row r="486" spans="1:31" s="288" customFormat="1" ht="12.75" customHeight="1" x14ac:dyDescent="0.3">
      <c r="A486" s="147"/>
      <c r="C486" s="297"/>
      <c r="D486" s="297"/>
      <c r="E486" s="297"/>
      <c r="F486" s="297"/>
      <c r="G486" s="297"/>
      <c r="H486" s="297"/>
      <c r="I486" s="297"/>
      <c r="J486" s="402"/>
      <c r="K486" s="297"/>
      <c r="L486" s="208"/>
      <c r="M486" s="297"/>
      <c r="N486" s="297"/>
      <c r="O486" s="208"/>
      <c r="P486" s="465"/>
      <c r="R486" s="297"/>
      <c r="AE486" s="302"/>
    </row>
    <row r="487" spans="1:31" s="288" customFormat="1" ht="12.75" customHeight="1" x14ac:dyDescent="0.3">
      <c r="A487" s="147"/>
      <c r="C487" s="297"/>
      <c r="D487" s="297"/>
      <c r="E487" s="297"/>
      <c r="F487" s="297"/>
      <c r="G487" s="297"/>
      <c r="H487" s="297"/>
      <c r="I487" s="297"/>
      <c r="J487" s="402"/>
      <c r="K487" s="297"/>
      <c r="L487" s="208"/>
      <c r="M487" s="297"/>
      <c r="N487" s="297"/>
      <c r="O487" s="208"/>
      <c r="P487" s="465"/>
      <c r="R487" s="297"/>
      <c r="AE487" s="302"/>
    </row>
    <row r="488" spans="1:31" s="288" customFormat="1" ht="12.75" customHeight="1" x14ac:dyDescent="0.3">
      <c r="A488" s="147"/>
      <c r="C488" s="297"/>
      <c r="D488" s="297"/>
      <c r="E488" s="297"/>
      <c r="F488" s="297"/>
      <c r="G488" s="297"/>
      <c r="H488" s="297"/>
      <c r="I488" s="297"/>
      <c r="J488" s="402"/>
      <c r="K488" s="297"/>
      <c r="L488" s="208"/>
      <c r="M488" s="297"/>
      <c r="N488" s="297"/>
      <c r="O488" s="208"/>
      <c r="P488" s="465"/>
      <c r="R488" s="297"/>
      <c r="AE488" s="302"/>
    </row>
    <row r="489" spans="1:31" s="288" customFormat="1" ht="12.75" customHeight="1" x14ac:dyDescent="0.3">
      <c r="A489" s="147"/>
      <c r="C489" s="297"/>
      <c r="D489" s="297"/>
      <c r="E489" s="297"/>
      <c r="F489" s="297"/>
      <c r="G489" s="297"/>
      <c r="H489" s="297"/>
      <c r="I489" s="297"/>
      <c r="J489" s="402"/>
      <c r="K489" s="297"/>
      <c r="L489" s="208"/>
      <c r="M489" s="297"/>
      <c r="N489" s="297"/>
      <c r="O489" s="208"/>
      <c r="P489" s="465"/>
      <c r="R489" s="297"/>
      <c r="AE489" s="302"/>
    </row>
    <row r="490" spans="1:31" s="288" customFormat="1" ht="12.75" customHeight="1" x14ac:dyDescent="0.3">
      <c r="A490" s="147"/>
      <c r="C490" s="297"/>
      <c r="D490" s="297"/>
      <c r="E490" s="297"/>
      <c r="F490" s="297"/>
      <c r="G490" s="297"/>
      <c r="H490" s="297"/>
      <c r="I490" s="297"/>
      <c r="J490" s="402"/>
      <c r="K490" s="297"/>
      <c r="L490" s="208"/>
      <c r="M490" s="297"/>
      <c r="N490" s="297"/>
      <c r="O490" s="208"/>
      <c r="P490" s="465"/>
      <c r="R490" s="297"/>
      <c r="AE490" s="302"/>
    </row>
    <row r="491" spans="1:31" s="288" customFormat="1" ht="12.75" customHeight="1" x14ac:dyDescent="0.3">
      <c r="A491" s="147"/>
      <c r="C491" s="297"/>
      <c r="D491" s="297"/>
      <c r="E491" s="297"/>
      <c r="F491" s="297"/>
      <c r="G491" s="297"/>
      <c r="H491" s="297"/>
      <c r="I491" s="297"/>
      <c r="J491" s="402"/>
      <c r="K491" s="297"/>
      <c r="L491" s="208"/>
      <c r="M491" s="297"/>
      <c r="N491" s="297"/>
      <c r="O491" s="208"/>
      <c r="P491" s="465"/>
      <c r="R491" s="297"/>
      <c r="AE491" s="302"/>
    </row>
    <row r="492" spans="1:31" s="288" customFormat="1" ht="12.75" customHeight="1" x14ac:dyDescent="0.3">
      <c r="A492" s="147"/>
      <c r="C492" s="297"/>
      <c r="D492" s="297"/>
      <c r="E492" s="297"/>
      <c r="F492" s="297"/>
      <c r="G492" s="297"/>
      <c r="H492" s="297"/>
      <c r="I492" s="297"/>
      <c r="J492" s="402"/>
      <c r="K492" s="297"/>
      <c r="L492" s="208"/>
      <c r="M492" s="297"/>
      <c r="N492" s="297"/>
      <c r="O492" s="208"/>
      <c r="P492" s="465"/>
      <c r="R492" s="297"/>
      <c r="AE492" s="302"/>
    </row>
    <row r="493" spans="1:31" s="288" customFormat="1" ht="12.75" customHeight="1" x14ac:dyDescent="0.3">
      <c r="A493" s="147"/>
      <c r="C493" s="297"/>
      <c r="D493" s="297"/>
      <c r="E493" s="297"/>
      <c r="F493" s="297"/>
      <c r="G493" s="297"/>
      <c r="H493" s="297"/>
      <c r="I493" s="297"/>
      <c r="J493" s="402"/>
      <c r="K493" s="297"/>
      <c r="L493" s="208"/>
      <c r="M493" s="297"/>
      <c r="N493" s="297"/>
      <c r="O493" s="208"/>
      <c r="P493" s="465"/>
      <c r="R493" s="297"/>
      <c r="AE493" s="302"/>
    </row>
    <row r="494" spans="1:31" s="288" customFormat="1" ht="12.75" customHeight="1" x14ac:dyDescent="0.3">
      <c r="A494" s="147"/>
      <c r="C494" s="297"/>
      <c r="D494" s="297"/>
      <c r="E494" s="297"/>
      <c r="F494" s="297"/>
      <c r="G494" s="297"/>
      <c r="H494" s="297"/>
      <c r="I494" s="297"/>
      <c r="J494" s="402"/>
      <c r="K494" s="297"/>
      <c r="L494" s="208"/>
      <c r="M494" s="297"/>
      <c r="N494" s="297"/>
      <c r="O494" s="208"/>
      <c r="P494" s="465"/>
      <c r="R494" s="297"/>
      <c r="AE494" s="302"/>
    </row>
    <row r="495" spans="1:31" s="288" customFormat="1" ht="12.75" customHeight="1" x14ac:dyDescent="0.3">
      <c r="A495" s="147"/>
      <c r="C495" s="297"/>
      <c r="D495" s="297"/>
      <c r="E495" s="297"/>
      <c r="F495" s="297"/>
      <c r="G495" s="297"/>
      <c r="H495" s="297"/>
      <c r="I495" s="297"/>
      <c r="J495" s="402"/>
      <c r="K495" s="297"/>
      <c r="L495" s="208"/>
      <c r="M495" s="297"/>
      <c r="N495" s="297"/>
      <c r="O495" s="208"/>
      <c r="P495" s="465"/>
      <c r="R495" s="297"/>
      <c r="AE495" s="302"/>
    </row>
    <row r="496" spans="1:31" s="288" customFormat="1" ht="12.75" customHeight="1" x14ac:dyDescent="0.3">
      <c r="A496" s="147"/>
      <c r="C496" s="297"/>
      <c r="D496" s="297"/>
      <c r="E496" s="297"/>
      <c r="F496" s="297"/>
      <c r="G496" s="297"/>
      <c r="H496" s="297"/>
      <c r="I496" s="297"/>
      <c r="J496" s="402"/>
      <c r="K496" s="297"/>
      <c r="L496" s="208"/>
      <c r="M496" s="297"/>
      <c r="N496" s="297"/>
      <c r="O496" s="208"/>
      <c r="P496" s="465"/>
      <c r="R496" s="297"/>
      <c r="AE496" s="302"/>
    </row>
    <row r="497" spans="1:31" s="288" customFormat="1" ht="12.75" customHeight="1" x14ac:dyDescent="0.3">
      <c r="A497" s="147"/>
      <c r="C497" s="297"/>
      <c r="D497" s="297"/>
      <c r="E497" s="297"/>
      <c r="F497" s="297"/>
      <c r="G497" s="297"/>
      <c r="H497" s="297"/>
      <c r="I497" s="297"/>
      <c r="J497" s="402"/>
      <c r="K497" s="297"/>
      <c r="L497" s="208"/>
      <c r="M497" s="297"/>
      <c r="N497" s="297"/>
      <c r="O497" s="208"/>
      <c r="P497" s="465"/>
      <c r="R497" s="297"/>
      <c r="AE497" s="302"/>
    </row>
    <row r="498" spans="1:31" s="288" customFormat="1" ht="12.75" customHeight="1" x14ac:dyDescent="0.3">
      <c r="A498" s="147"/>
      <c r="C498" s="297"/>
      <c r="D498" s="297"/>
      <c r="E498" s="297"/>
      <c r="F498" s="297"/>
      <c r="G498" s="297"/>
      <c r="H498" s="297"/>
      <c r="I498" s="297"/>
      <c r="J498" s="402"/>
      <c r="K498" s="297"/>
      <c r="L498" s="208"/>
      <c r="M498" s="297"/>
      <c r="N498" s="297"/>
      <c r="O498" s="208"/>
      <c r="P498" s="465"/>
      <c r="R498" s="297"/>
      <c r="AE498" s="302"/>
    </row>
    <row r="499" spans="1:31" s="288" customFormat="1" ht="12.75" customHeight="1" x14ac:dyDescent="0.3">
      <c r="A499" s="147"/>
      <c r="C499" s="297"/>
      <c r="D499" s="297"/>
      <c r="E499" s="297"/>
      <c r="F499" s="297"/>
      <c r="G499" s="297"/>
      <c r="H499" s="297"/>
      <c r="I499" s="297"/>
      <c r="J499" s="402"/>
      <c r="K499" s="297"/>
      <c r="L499" s="208"/>
      <c r="M499" s="297"/>
      <c r="N499" s="297"/>
      <c r="O499" s="208"/>
      <c r="P499" s="465"/>
      <c r="R499" s="297"/>
      <c r="AE499" s="302"/>
    </row>
    <row r="500" spans="1:31" s="288" customFormat="1" ht="12.75" customHeight="1" x14ac:dyDescent="0.3">
      <c r="A500" s="147"/>
      <c r="C500" s="297"/>
      <c r="D500" s="297"/>
      <c r="E500" s="297"/>
      <c r="F500" s="297"/>
      <c r="G500" s="297"/>
      <c r="H500" s="297"/>
      <c r="I500" s="297"/>
      <c r="J500" s="402"/>
      <c r="K500" s="297"/>
      <c r="L500" s="208"/>
      <c r="M500" s="297"/>
      <c r="N500" s="297"/>
      <c r="O500" s="208"/>
      <c r="P500" s="465"/>
      <c r="R500" s="297"/>
      <c r="AE500" s="302"/>
    </row>
    <row r="501" spans="1:31" s="288" customFormat="1" ht="12.75" customHeight="1" x14ac:dyDescent="0.3">
      <c r="A501" s="147"/>
      <c r="C501" s="297"/>
      <c r="D501" s="297"/>
      <c r="E501" s="297"/>
      <c r="F501" s="297"/>
      <c r="G501" s="297"/>
      <c r="H501" s="297"/>
      <c r="I501" s="297"/>
      <c r="J501" s="402"/>
      <c r="K501" s="297"/>
      <c r="L501" s="208"/>
      <c r="M501" s="297"/>
      <c r="N501" s="297"/>
      <c r="O501" s="208"/>
      <c r="P501" s="465"/>
      <c r="R501" s="297"/>
      <c r="AE501" s="302"/>
    </row>
    <row r="502" spans="1:31" s="288" customFormat="1" ht="12.75" customHeight="1" x14ac:dyDescent="0.3">
      <c r="A502" s="147"/>
      <c r="C502" s="297"/>
      <c r="D502" s="297"/>
      <c r="E502" s="297"/>
      <c r="F502" s="297"/>
      <c r="G502" s="297"/>
      <c r="H502" s="297"/>
      <c r="I502" s="297"/>
      <c r="J502" s="402"/>
      <c r="K502" s="297"/>
      <c r="L502" s="208"/>
      <c r="M502" s="297"/>
      <c r="N502" s="297"/>
      <c r="O502" s="208"/>
      <c r="P502" s="465"/>
      <c r="R502" s="297"/>
      <c r="AE502" s="302"/>
    </row>
    <row r="503" spans="1:31" s="288" customFormat="1" ht="12.75" customHeight="1" x14ac:dyDescent="0.3">
      <c r="A503" s="147"/>
      <c r="C503" s="297"/>
      <c r="D503" s="297"/>
      <c r="E503" s="297"/>
      <c r="F503" s="297"/>
      <c r="G503" s="297"/>
      <c r="H503" s="297"/>
      <c r="I503" s="297"/>
      <c r="J503" s="402"/>
      <c r="K503" s="297"/>
      <c r="L503" s="208"/>
      <c r="M503" s="297"/>
      <c r="N503" s="297"/>
      <c r="O503" s="208"/>
      <c r="P503" s="465"/>
      <c r="R503" s="297"/>
      <c r="AE503" s="302"/>
    </row>
    <row r="504" spans="1:31" s="288" customFormat="1" ht="12.75" customHeight="1" x14ac:dyDescent="0.3">
      <c r="A504" s="147"/>
      <c r="C504" s="297"/>
      <c r="D504" s="297"/>
      <c r="E504" s="297"/>
      <c r="F504" s="297"/>
      <c r="G504" s="297"/>
      <c r="H504" s="297"/>
      <c r="I504" s="297"/>
      <c r="J504" s="402"/>
      <c r="K504" s="297"/>
      <c r="L504" s="208"/>
      <c r="M504" s="297"/>
      <c r="N504" s="297"/>
      <c r="O504" s="208"/>
      <c r="P504" s="465"/>
      <c r="R504" s="297"/>
      <c r="AE504" s="302"/>
    </row>
    <row r="505" spans="1:31" s="288" customFormat="1" ht="12.75" customHeight="1" x14ac:dyDescent="0.3">
      <c r="A505" s="147"/>
      <c r="C505" s="297"/>
      <c r="D505" s="297"/>
      <c r="E505" s="297"/>
      <c r="F505" s="297"/>
      <c r="G505" s="297"/>
      <c r="H505" s="297"/>
      <c r="I505" s="297"/>
      <c r="J505" s="402"/>
      <c r="K505" s="297"/>
      <c r="L505" s="208"/>
      <c r="M505" s="297"/>
      <c r="N505" s="297"/>
      <c r="O505" s="208"/>
      <c r="P505" s="465"/>
      <c r="R505" s="297"/>
      <c r="AE505" s="302"/>
    </row>
    <row r="506" spans="1:31" s="288" customFormat="1" ht="12.75" customHeight="1" x14ac:dyDescent="0.3">
      <c r="A506" s="147"/>
      <c r="C506" s="297"/>
      <c r="D506" s="297"/>
      <c r="E506" s="297"/>
      <c r="F506" s="297"/>
      <c r="G506" s="297"/>
      <c r="H506" s="297"/>
      <c r="I506" s="297"/>
      <c r="J506" s="402"/>
      <c r="K506" s="297"/>
      <c r="L506" s="208"/>
      <c r="M506" s="297"/>
      <c r="N506" s="297"/>
      <c r="O506" s="208"/>
      <c r="P506" s="465"/>
      <c r="R506" s="297"/>
      <c r="AE506" s="302"/>
    </row>
    <row r="507" spans="1:31" s="288" customFormat="1" ht="12.75" customHeight="1" x14ac:dyDescent="0.3">
      <c r="A507" s="147"/>
      <c r="C507" s="297"/>
      <c r="D507" s="297"/>
      <c r="E507" s="297"/>
      <c r="F507" s="297"/>
      <c r="G507" s="297"/>
      <c r="H507" s="297"/>
      <c r="I507" s="297"/>
      <c r="J507" s="402"/>
      <c r="K507" s="297"/>
      <c r="L507" s="208"/>
      <c r="M507" s="297"/>
      <c r="N507" s="297"/>
      <c r="O507" s="208"/>
      <c r="P507" s="465"/>
      <c r="R507" s="297"/>
      <c r="AE507" s="302"/>
    </row>
    <row r="508" spans="1:31" s="288" customFormat="1" ht="12.75" customHeight="1" x14ac:dyDescent="0.3">
      <c r="A508" s="147"/>
      <c r="C508" s="297"/>
      <c r="D508" s="297"/>
      <c r="E508" s="297"/>
      <c r="F508" s="297"/>
      <c r="G508" s="297"/>
      <c r="H508" s="297"/>
      <c r="I508" s="297"/>
      <c r="J508" s="402"/>
      <c r="K508" s="297"/>
      <c r="L508" s="208"/>
      <c r="M508" s="297"/>
      <c r="N508" s="297"/>
      <c r="O508" s="208"/>
      <c r="P508" s="465"/>
      <c r="R508" s="297"/>
      <c r="AE508" s="302"/>
    </row>
    <row r="509" spans="1:31" s="288" customFormat="1" ht="12.75" customHeight="1" x14ac:dyDescent="0.3">
      <c r="A509" s="147"/>
      <c r="C509" s="297"/>
      <c r="D509" s="297"/>
      <c r="E509" s="297"/>
      <c r="F509" s="297"/>
      <c r="G509" s="297"/>
      <c r="H509" s="297"/>
      <c r="I509" s="297"/>
      <c r="J509" s="402"/>
      <c r="K509" s="297"/>
      <c r="L509" s="208"/>
      <c r="M509" s="297"/>
      <c r="N509" s="297"/>
      <c r="O509" s="208"/>
      <c r="P509" s="465"/>
      <c r="R509" s="297"/>
      <c r="AE509" s="302"/>
    </row>
    <row r="510" spans="1:31" s="288" customFormat="1" ht="12.75" customHeight="1" x14ac:dyDescent="0.3">
      <c r="A510" s="147"/>
      <c r="C510" s="297"/>
      <c r="D510" s="297"/>
      <c r="E510" s="297"/>
      <c r="F510" s="297"/>
      <c r="G510" s="297"/>
      <c r="H510" s="297"/>
      <c r="I510" s="297"/>
      <c r="J510" s="402"/>
      <c r="K510" s="297"/>
      <c r="L510" s="208"/>
      <c r="M510" s="297"/>
      <c r="N510" s="297"/>
      <c r="O510" s="208"/>
      <c r="P510" s="465"/>
      <c r="R510" s="297"/>
      <c r="AE510" s="302"/>
    </row>
    <row r="511" spans="1:31" s="288" customFormat="1" ht="12.75" customHeight="1" x14ac:dyDescent="0.3">
      <c r="A511" s="147"/>
      <c r="C511" s="297"/>
      <c r="D511" s="297"/>
      <c r="E511" s="297"/>
      <c r="F511" s="297"/>
      <c r="G511" s="297"/>
      <c r="H511" s="297"/>
      <c r="I511" s="297"/>
      <c r="J511" s="402"/>
      <c r="K511" s="297"/>
      <c r="L511" s="208"/>
      <c r="M511" s="297"/>
      <c r="N511" s="297"/>
      <c r="O511" s="208"/>
      <c r="P511" s="465"/>
      <c r="R511" s="297"/>
      <c r="AE511" s="302"/>
    </row>
    <row r="512" spans="1:31" s="288" customFormat="1" ht="12.75" customHeight="1" x14ac:dyDescent="0.3">
      <c r="A512" s="147"/>
      <c r="C512" s="297"/>
      <c r="D512" s="297"/>
      <c r="E512" s="297"/>
      <c r="F512" s="297"/>
      <c r="G512" s="297"/>
      <c r="H512" s="297"/>
      <c r="I512" s="297"/>
      <c r="J512" s="402"/>
      <c r="K512" s="297"/>
      <c r="L512" s="208"/>
      <c r="M512" s="297"/>
      <c r="N512" s="297"/>
      <c r="O512" s="208"/>
      <c r="P512" s="465"/>
      <c r="R512" s="297"/>
      <c r="AE512" s="302"/>
    </row>
    <row r="513" spans="1:31" s="288" customFormat="1" ht="12.75" customHeight="1" x14ac:dyDescent="0.3">
      <c r="A513" s="147"/>
      <c r="C513" s="297"/>
      <c r="D513" s="297"/>
      <c r="E513" s="297"/>
      <c r="F513" s="297"/>
      <c r="G513" s="297"/>
      <c r="H513" s="297"/>
      <c r="I513" s="297"/>
      <c r="J513" s="402"/>
      <c r="K513" s="297"/>
      <c r="L513" s="208"/>
      <c r="M513" s="297"/>
      <c r="N513" s="297"/>
      <c r="O513" s="208"/>
      <c r="P513" s="465"/>
      <c r="R513" s="297"/>
      <c r="AE513" s="302"/>
    </row>
    <row r="514" spans="1:31" s="288" customFormat="1" ht="12.75" customHeight="1" x14ac:dyDescent="0.3">
      <c r="A514" s="147"/>
      <c r="C514" s="297"/>
      <c r="D514" s="297"/>
      <c r="E514" s="297"/>
      <c r="F514" s="297"/>
      <c r="G514" s="297"/>
      <c r="H514" s="297"/>
      <c r="I514" s="297"/>
      <c r="J514" s="402"/>
      <c r="K514" s="297"/>
      <c r="L514" s="208"/>
      <c r="M514" s="297"/>
      <c r="N514" s="297"/>
      <c r="O514" s="208"/>
      <c r="P514" s="465"/>
      <c r="R514" s="297"/>
      <c r="AE514" s="302"/>
    </row>
    <row r="515" spans="1:31" s="288" customFormat="1" ht="12.75" customHeight="1" x14ac:dyDescent="0.3">
      <c r="A515" s="147"/>
      <c r="C515" s="297"/>
      <c r="D515" s="297"/>
      <c r="E515" s="297"/>
      <c r="F515" s="297"/>
      <c r="G515" s="297"/>
      <c r="H515" s="297"/>
      <c r="I515" s="297"/>
      <c r="J515" s="402"/>
      <c r="K515" s="297"/>
      <c r="L515" s="208"/>
      <c r="M515" s="297"/>
      <c r="N515" s="297"/>
      <c r="O515" s="208"/>
      <c r="P515" s="465"/>
      <c r="R515" s="297"/>
      <c r="AE515" s="302"/>
    </row>
    <row r="516" spans="1:31" s="288" customFormat="1" ht="12.75" customHeight="1" x14ac:dyDescent="0.3">
      <c r="A516" s="147"/>
      <c r="C516" s="297"/>
      <c r="D516" s="297"/>
      <c r="E516" s="297"/>
      <c r="F516" s="297"/>
      <c r="G516" s="297"/>
      <c r="H516" s="297"/>
      <c r="I516" s="297"/>
      <c r="J516" s="402"/>
      <c r="K516" s="297"/>
      <c r="L516" s="208"/>
      <c r="M516" s="297"/>
      <c r="N516" s="297"/>
      <c r="O516" s="208"/>
      <c r="P516" s="465"/>
      <c r="R516" s="297"/>
      <c r="AE516" s="302"/>
    </row>
    <row r="517" spans="1:31" s="288" customFormat="1" ht="12.75" customHeight="1" x14ac:dyDescent="0.3">
      <c r="A517" s="147"/>
      <c r="C517" s="297"/>
      <c r="D517" s="297"/>
      <c r="E517" s="297"/>
      <c r="F517" s="297"/>
      <c r="G517" s="297"/>
      <c r="H517" s="297"/>
      <c r="I517" s="297"/>
      <c r="J517" s="402"/>
      <c r="K517" s="297"/>
      <c r="L517" s="208"/>
      <c r="M517" s="297"/>
      <c r="N517" s="297"/>
      <c r="O517" s="208"/>
      <c r="P517" s="465"/>
      <c r="R517" s="297"/>
      <c r="AE517" s="302"/>
    </row>
    <row r="518" spans="1:31" s="288" customFormat="1" ht="12.75" customHeight="1" x14ac:dyDescent="0.3">
      <c r="A518" s="147"/>
      <c r="C518" s="297"/>
      <c r="D518" s="297"/>
      <c r="E518" s="297"/>
      <c r="F518" s="297"/>
      <c r="G518" s="297"/>
      <c r="H518" s="297"/>
      <c r="I518" s="297"/>
      <c r="J518" s="402"/>
      <c r="K518" s="297"/>
      <c r="L518" s="208"/>
      <c r="M518" s="297"/>
      <c r="N518" s="297"/>
      <c r="O518" s="208"/>
      <c r="P518" s="465"/>
      <c r="R518" s="297"/>
      <c r="AE518" s="302"/>
    </row>
    <row r="519" spans="1:31" s="288" customFormat="1" ht="12.75" customHeight="1" x14ac:dyDescent="0.3">
      <c r="A519" s="147"/>
      <c r="C519" s="297"/>
      <c r="D519" s="297"/>
      <c r="E519" s="297"/>
      <c r="F519" s="297"/>
      <c r="G519" s="297"/>
      <c r="H519" s="297"/>
      <c r="I519" s="297"/>
      <c r="J519" s="402"/>
      <c r="K519" s="297"/>
      <c r="L519" s="208"/>
      <c r="M519" s="297"/>
      <c r="N519" s="297"/>
      <c r="O519" s="208"/>
      <c r="P519" s="465"/>
      <c r="R519" s="297"/>
      <c r="AE519" s="302"/>
    </row>
    <row r="520" spans="1:31" s="288" customFormat="1" ht="12.75" customHeight="1" x14ac:dyDescent="0.3">
      <c r="A520" s="147"/>
      <c r="C520" s="297"/>
      <c r="D520" s="297"/>
      <c r="E520" s="297"/>
      <c r="F520" s="297"/>
      <c r="G520" s="297"/>
      <c r="H520" s="297"/>
      <c r="I520" s="297"/>
      <c r="J520" s="402"/>
      <c r="K520" s="297"/>
      <c r="L520" s="208"/>
      <c r="M520" s="297"/>
      <c r="N520" s="297"/>
      <c r="O520" s="208"/>
      <c r="P520" s="465"/>
      <c r="R520" s="297"/>
      <c r="AE520" s="302"/>
    </row>
    <row r="521" spans="1:31" s="288" customFormat="1" ht="12.75" customHeight="1" x14ac:dyDescent="0.3">
      <c r="A521" s="147"/>
      <c r="C521" s="297"/>
      <c r="D521" s="297"/>
      <c r="E521" s="297"/>
      <c r="F521" s="297"/>
      <c r="G521" s="297"/>
      <c r="H521" s="297"/>
      <c r="I521" s="297"/>
      <c r="J521" s="402"/>
      <c r="K521" s="297"/>
      <c r="L521" s="208"/>
      <c r="M521" s="297"/>
      <c r="N521" s="297"/>
      <c r="O521" s="208"/>
      <c r="P521" s="465"/>
      <c r="R521" s="297"/>
      <c r="AE521" s="302"/>
    </row>
    <row r="522" spans="1:31" s="288" customFormat="1" ht="12.75" customHeight="1" x14ac:dyDescent="0.3">
      <c r="A522" s="147"/>
      <c r="C522" s="297"/>
      <c r="D522" s="297"/>
      <c r="E522" s="297"/>
      <c r="F522" s="297"/>
      <c r="G522" s="297"/>
      <c r="H522" s="297"/>
      <c r="I522" s="297"/>
      <c r="J522" s="402"/>
      <c r="K522" s="297"/>
      <c r="L522" s="208"/>
      <c r="M522" s="297"/>
      <c r="N522" s="297"/>
      <c r="O522" s="208"/>
      <c r="P522" s="465"/>
      <c r="R522" s="297"/>
      <c r="AE522" s="302"/>
    </row>
    <row r="523" spans="1:31" s="288" customFormat="1" ht="12.75" customHeight="1" x14ac:dyDescent="0.3">
      <c r="A523" s="147"/>
      <c r="C523" s="297"/>
      <c r="D523" s="297"/>
      <c r="E523" s="297"/>
      <c r="F523" s="297"/>
      <c r="G523" s="297"/>
      <c r="H523" s="297"/>
      <c r="I523" s="297"/>
      <c r="J523" s="402"/>
      <c r="K523" s="297"/>
      <c r="L523" s="208"/>
      <c r="M523" s="297"/>
      <c r="N523" s="297"/>
      <c r="O523" s="208"/>
      <c r="P523" s="465"/>
      <c r="R523" s="297"/>
      <c r="AE523" s="302"/>
    </row>
    <row r="524" spans="1:31" s="288" customFormat="1" ht="12.75" customHeight="1" x14ac:dyDescent="0.3">
      <c r="A524" s="147"/>
      <c r="C524" s="297"/>
      <c r="D524" s="297"/>
      <c r="E524" s="297"/>
      <c r="F524" s="297"/>
      <c r="G524" s="297"/>
      <c r="H524" s="297"/>
      <c r="I524" s="297"/>
      <c r="J524" s="402"/>
      <c r="K524" s="297"/>
      <c r="L524" s="208"/>
      <c r="M524" s="297"/>
      <c r="N524" s="297"/>
      <c r="O524" s="208"/>
      <c r="P524" s="465"/>
      <c r="R524" s="297"/>
      <c r="AE524" s="302"/>
    </row>
    <row r="525" spans="1:31" s="288" customFormat="1" ht="12.75" customHeight="1" x14ac:dyDescent="0.3">
      <c r="A525" s="147"/>
      <c r="C525" s="297"/>
      <c r="D525" s="297"/>
      <c r="E525" s="297"/>
      <c r="F525" s="297"/>
      <c r="G525" s="297"/>
      <c r="H525" s="297"/>
      <c r="I525" s="297"/>
      <c r="J525" s="402"/>
      <c r="K525" s="297"/>
      <c r="L525" s="208"/>
      <c r="M525" s="297"/>
      <c r="N525" s="297"/>
      <c r="O525" s="208"/>
      <c r="P525" s="465"/>
      <c r="R525" s="297"/>
      <c r="AE525" s="302"/>
    </row>
    <row r="526" spans="1:31" s="288" customFormat="1" ht="12.75" customHeight="1" x14ac:dyDescent="0.3">
      <c r="A526" s="147"/>
      <c r="C526" s="297"/>
      <c r="D526" s="297"/>
      <c r="E526" s="297"/>
      <c r="F526" s="297"/>
      <c r="G526" s="297"/>
      <c r="H526" s="297"/>
      <c r="I526" s="297"/>
      <c r="J526" s="402"/>
      <c r="K526" s="297"/>
      <c r="L526" s="208"/>
      <c r="M526" s="297"/>
      <c r="N526" s="297"/>
      <c r="O526" s="208"/>
      <c r="P526" s="465"/>
      <c r="R526" s="297"/>
      <c r="AE526" s="302"/>
    </row>
    <row r="527" spans="1:31" s="288" customFormat="1" ht="12.75" customHeight="1" x14ac:dyDescent="0.3">
      <c r="A527" s="147"/>
      <c r="C527" s="297"/>
      <c r="D527" s="297"/>
      <c r="E527" s="297"/>
      <c r="F527" s="297"/>
      <c r="G527" s="297"/>
      <c r="H527" s="297"/>
      <c r="I527" s="297"/>
      <c r="J527" s="402"/>
      <c r="K527" s="297"/>
      <c r="L527" s="208"/>
      <c r="M527" s="297"/>
      <c r="N527" s="297"/>
      <c r="O527" s="208"/>
      <c r="P527" s="465"/>
      <c r="R527" s="297"/>
      <c r="AE527" s="302"/>
    </row>
    <row r="528" spans="1:31" s="288" customFormat="1" ht="12.75" customHeight="1" x14ac:dyDescent="0.3">
      <c r="A528" s="147"/>
      <c r="C528" s="297"/>
      <c r="D528" s="297"/>
      <c r="E528" s="297"/>
      <c r="F528" s="297"/>
      <c r="G528" s="297"/>
      <c r="H528" s="297"/>
      <c r="I528" s="297"/>
      <c r="J528" s="402"/>
      <c r="K528" s="297"/>
      <c r="L528" s="208"/>
      <c r="M528" s="297"/>
      <c r="N528" s="297"/>
      <c r="O528" s="208"/>
      <c r="P528" s="465"/>
      <c r="R528" s="297"/>
      <c r="AE528" s="302"/>
    </row>
    <row r="529" spans="1:31" s="288" customFormat="1" ht="12.75" customHeight="1" x14ac:dyDescent="0.3">
      <c r="A529" s="147"/>
      <c r="C529" s="297"/>
      <c r="D529" s="297"/>
      <c r="E529" s="297"/>
      <c r="F529" s="297"/>
      <c r="G529" s="297"/>
      <c r="H529" s="297"/>
      <c r="I529" s="297"/>
      <c r="J529" s="402"/>
      <c r="K529" s="297"/>
      <c r="L529" s="208"/>
      <c r="M529" s="297"/>
      <c r="N529" s="297"/>
      <c r="O529" s="208"/>
      <c r="P529" s="465"/>
      <c r="R529" s="297"/>
      <c r="AE529" s="302"/>
    </row>
    <row r="530" spans="1:31" s="288" customFormat="1" ht="12.75" customHeight="1" x14ac:dyDescent="0.3">
      <c r="A530" s="147"/>
      <c r="C530" s="297"/>
      <c r="D530" s="297"/>
      <c r="E530" s="297"/>
      <c r="F530" s="297"/>
      <c r="G530" s="297"/>
      <c r="H530" s="297"/>
      <c r="I530" s="297"/>
      <c r="J530" s="402"/>
      <c r="K530" s="297"/>
      <c r="L530" s="208"/>
      <c r="M530" s="297"/>
      <c r="N530" s="297"/>
      <c r="O530" s="208"/>
      <c r="P530" s="465"/>
      <c r="R530" s="297"/>
      <c r="AE530" s="302"/>
    </row>
    <row r="531" spans="1:31" s="288" customFormat="1" ht="12.75" customHeight="1" x14ac:dyDescent="0.3">
      <c r="A531" s="147"/>
      <c r="C531" s="297"/>
      <c r="D531" s="297"/>
      <c r="E531" s="297"/>
      <c r="F531" s="297"/>
      <c r="G531" s="297"/>
      <c r="H531" s="297"/>
      <c r="I531" s="297"/>
      <c r="J531" s="402"/>
      <c r="K531" s="297"/>
      <c r="L531" s="208"/>
      <c r="M531" s="297"/>
      <c r="N531" s="297"/>
      <c r="O531" s="208"/>
      <c r="P531" s="465"/>
      <c r="R531" s="297"/>
      <c r="AE531" s="302"/>
    </row>
    <row r="532" spans="1:31" s="288" customFormat="1" ht="12.75" customHeight="1" x14ac:dyDescent="0.3">
      <c r="A532" s="147"/>
      <c r="C532" s="297"/>
      <c r="D532" s="297"/>
      <c r="E532" s="297"/>
      <c r="F532" s="297"/>
      <c r="G532" s="297"/>
      <c r="H532" s="297"/>
      <c r="I532" s="297"/>
      <c r="J532" s="402"/>
      <c r="K532" s="297"/>
      <c r="L532" s="208"/>
      <c r="M532" s="297"/>
      <c r="N532" s="297"/>
      <c r="O532" s="208"/>
      <c r="P532" s="465"/>
      <c r="R532" s="297"/>
      <c r="AE532" s="302"/>
    </row>
    <row r="533" spans="1:31" s="288" customFormat="1" ht="12.75" customHeight="1" x14ac:dyDescent="0.3">
      <c r="A533" s="147"/>
      <c r="C533" s="297"/>
      <c r="D533" s="297"/>
      <c r="E533" s="297"/>
      <c r="F533" s="297"/>
      <c r="G533" s="297"/>
      <c r="H533" s="297"/>
      <c r="I533" s="297"/>
      <c r="J533" s="402"/>
      <c r="K533" s="297"/>
      <c r="L533" s="208"/>
      <c r="M533" s="297"/>
      <c r="N533" s="297"/>
      <c r="O533" s="208"/>
      <c r="P533" s="465"/>
      <c r="R533" s="297"/>
      <c r="AE533" s="302"/>
    </row>
    <row r="534" spans="1:31" s="288" customFormat="1" ht="12.75" customHeight="1" x14ac:dyDescent="0.3">
      <c r="A534" s="147"/>
      <c r="C534" s="297"/>
      <c r="D534" s="297"/>
      <c r="E534" s="297"/>
      <c r="F534" s="297"/>
      <c r="G534" s="297"/>
      <c r="H534" s="297"/>
      <c r="I534" s="297"/>
      <c r="J534" s="402"/>
      <c r="K534" s="297"/>
      <c r="L534" s="208"/>
      <c r="M534" s="297"/>
      <c r="N534" s="297"/>
      <c r="O534" s="208"/>
      <c r="P534" s="465"/>
      <c r="R534" s="297"/>
      <c r="AE534" s="302"/>
    </row>
    <row r="535" spans="1:31" s="288" customFormat="1" ht="12.75" customHeight="1" x14ac:dyDescent="0.3">
      <c r="A535" s="147"/>
      <c r="C535" s="297"/>
      <c r="D535" s="297"/>
      <c r="E535" s="297"/>
      <c r="F535" s="297"/>
      <c r="G535" s="297"/>
      <c r="H535" s="297"/>
      <c r="I535" s="297"/>
      <c r="J535" s="402"/>
      <c r="K535" s="297"/>
      <c r="L535" s="208"/>
      <c r="M535" s="297"/>
      <c r="N535" s="297"/>
      <c r="O535" s="208"/>
      <c r="P535" s="465"/>
      <c r="R535" s="297"/>
      <c r="AE535" s="302"/>
    </row>
    <row r="536" spans="1:31" s="288" customFormat="1" ht="12.75" customHeight="1" x14ac:dyDescent="0.3">
      <c r="A536" s="147"/>
      <c r="C536" s="297"/>
      <c r="D536" s="297"/>
      <c r="E536" s="297"/>
      <c r="F536" s="297"/>
      <c r="G536" s="297"/>
      <c r="H536" s="297"/>
      <c r="I536" s="297"/>
      <c r="J536" s="402"/>
      <c r="K536" s="297"/>
      <c r="L536" s="208"/>
      <c r="M536" s="297"/>
      <c r="N536" s="297"/>
      <c r="O536" s="208"/>
      <c r="P536" s="465"/>
      <c r="R536" s="297"/>
      <c r="AE536" s="302"/>
    </row>
    <row r="537" spans="1:31" s="288" customFormat="1" ht="12.75" customHeight="1" x14ac:dyDescent="0.3">
      <c r="A537" s="147"/>
      <c r="C537" s="297"/>
      <c r="D537" s="297"/>
      <c r="E537" s="297"/>
      <c r="F537" s="297"/>
      <c r="G537" s="297"/>
      <c r="H537" s="297"/>
      <c r="I537" s="297"/>
      <c r="J537" s="402"/>
      <c r="K537" s="297"/>
      <c r="L537" s="208"/>
      <c r="M537" s="297"/>
      <c r="N537" s="297"/>
      <c r="O537" s="208"/>
      <c r="P537" s="465"/>
      <c r="R537" s="297"/>
      <c r="AE537" s="302"/>
    </row>
    <row r="538" spans="1:31" s="288" customFormat="1" ht="12.75" customHeight="1" x14ac:dyDescent="0.3">
      <c r="A538" s="147"/>
      <c r="C538" s="297"/>
      <c r="D538" s="297"/>
      <c r="E538" s="297"/>
      <c r="F538" s="297"/>
      <c r="G538" s="297"/>
      <c r="H538" s="297"/>
      <c r="I538" s="297"/>
      <c r="J538" s="402"/>
      <c r="K538" s="297"/>
      <c r="L538" s="208"/>
      <c r="M538" s="297"/>
      <c r="N538" s="297"/>
      <c r="O538" s="208"/>
      <c r="P538" s="465"/>
      <c r="R538" s="297"/>
      <c r="AE538" s="302"/>
    </row>
    <row r="539" spans="1:31" s="288" customFormat="1" ht="12.75" customHeight="1" x14ac:dyDescent="0.3">
      <c r="A539" s="147"/>
      <c r="C539" s="297"/>
      <c r="D539" s="297"/>
      <c r="E539" s="297"/>
      <c r="F539" s="297"/>
      <c r="G539" s="297"/>
      <c r="H539" s="297"/>
      <c r="I539" s="297"/>
      <c r="J539" s="402"/>
      <c r="K539" s="297"/>
      <c r="L539" s="208"/>
      <c r="M539" s="297"/>
      <c r="N539" s="297"/>
      <c r="O539" s="208"/>
      <c r="P539" s="465"/>
      <c r="R539" s="297"/>
      <c r="AE539" s="302"/>
    </row>
    <row r="540" spans="1:31" s="288" customFormat="1" ht="12.75" customHeight="1" x14ac:dyDescent="0.3">
      <c r="A540" s="147"/>
      <c r="C540" s="297"/>
      <c r="D540" s="297"/>
      <c r="E540" s="297"/>
      <c r="F540" s="297"/>
      <c r="G540" s="297"/>
      <c r="H540" s="297"/>
      <c r="I540" s="297"/>
      <c r="J540" s="402"/>
      <c r="K540" s="297"/>
      <c r="L540" s="208"/>
      <c r="M540" s="297"/>
      <c r="N540" s="297"/>
      <c r="O540" s="208"/>
      <c r="P540" s="465"/>
      <c r="R540" s="297"/>
      <c r="AE540" s="302"/>
    </row>
    <row r="541" spans="1:31" s="288" customFormat="1" ht="12.75" customHeight="1" x14ac:dyDescent="0.3">
      <c r="A541" s="147"/>
      <c r="C541" s="297"/>
      <c r="D541" s="297"/>
      <c r="E541" s="297"/>
      <c r="F541" s="297"/>
      <c r="G541" s="297"/>
      <c r="H541" s="297"/>
      <c r="I541" s="297"/>
      <c r="J541" s="402"/>
      <c r="K541" s="297"/>
      <c r="L541" s="208"/>
      <c r="M541" s="297"/>
      <c r="N541" s="297"/>
      <c r="O541" s="208"/>
      <c r="P541" s="465"/>
      <c r="R541" s="297"/>
      <c r="AE541" s="302"/>
    </row>
    <row r="542" spans="1:31" s="288" customFormat="1" ht="12.75" customHeight="1" x14ac:dyDescent="0.3">
      <c r="A542" s="147"/>
      <c r="C542" s="297"/>
      <c r="D542" s="297"/>
      <c r="E542" s="297"/>
      <c r="F542" s="297"/>
      <c r="G542" s="297"/>
      <c r="H542" s="297"/>
      <c r="I542" s="297"/>
      <c r="J542" s="402"/>
      <c r="K542" s="297"/>
      <c r="L542" s="208"/>
      <c r="M542" s="297"/>
      <c r="N542" s="297"/>
      <c r="O542" s="208"/>
      <c r="P542" s="465"/>
      <c r="R542" s="297"/>
      <c r="AE542" s="302"/>
    </row>
    <row r="543" spans="1:31" s="288" customFormat="1" ht="12.75" customHeight="1" x14ac:dyDescent="0.3">
      <c r="A543" s="147"/>
      <c r="C543" s="297"/>
      <c r="D543" s="297"/>
      <c r="E543" s="297"/>
      <c r="F543" s="297"/>
      <c r="G543" s="297"/>
      <c r="H543" s="297"/>
      <c r="I543" s="297"/>
      <c r="J543" s="402"/>
      <c r="K543" s="297"/>
      <c r="L543" s="208"/>
      <c r="M543" s="297"/>
      <c r="N543" s="297"/>
      <c r="O543" s="208"/>
      <c r="P543" s="465"/>
      <c r="R543" s="297"/>
      <c r="AE543" s="302"/>
    </row>
    <row r="544" spans="1:31" s="288" customFormat="1" ht="12.75" customHeight="1" x14ac:dyDescent="0.3">
      <c r="A544" s="147"/>
      <c r="C544" s="297"/>
      <c r="D544" s="297"/>
      <c r="E544" s="297"/>
      <c r="F544" s="297"/>
      <c r="G544" s="297"/>
      <c r="H544" s="297"/>
      <c r="I544" s="297"/>
      <c r="J544" s="402"/>
      <c r="K544" s="297"/>
      <c r="L544" s="208"/>
      <c r="M544" s="297"/>
      <c r="N544" s="297"/>
      <c r="O544" s="208"/>
      <c r="P544" s="465"/>
      <c r="R544" s="297"/>
      <c r="AE544" s="302"/>
    </row>
    <row r="545" spans="1:31" s="288" customFormat="1" ht="12.75" customHeight="1" x14ac:dyDescent="0.3">
      <c r="A545" s="147"/>
      <c r="C545" s="297"/>
      <c r="D545" s="297"/>
      <c r="E545" s="297"/>
      <c r="F545" s="297"/>
      <c r="G545" s="297"/>
      <c r="H545" s="297"/>
      <c r="I545" s="297"/>
      <c r="J545" s="402"/>
      <c r="K545" s="297"/>
      <c r="L545" s="208"/>
      <c r="M545" s="297"/>
      <c r="N545" s="297"/>
      <c r="O545" s="208"/>
      <c r="P545" s="465"/>
      <c r="R545" s="297"/>
      <c r="AE545" s="302"/>
    </row>
    <row r="546" spans="1:31" s="288" customFormat="1" ht="12.75" customHeight="1" x14ac:dyDescent="0.3">
      <c r="A546" s="147"/>
      <c r="C546" s="297"/>
      <c r="D546" s="297"/>
      <c r="E546" s="297"/>
      <c r="F546" s="297"/>
      <c r="G546" s="297"/>
      <c r="H546" s="297"/>
      <c r="I546" s="297"/>
      <c r="J546" s="402"/>
      <c r="K546" s="297"/>
      <c r="L546" s="208"/>
      <c r="M546" s="297"/>
      <c r="N546" s="297"/>
      <c r="O546" s="208"/>
      <c r="P546" s="465"/>
      <c r="R546" s="297"/>
      <c r="AE546" s="302"/>
    </row>
    <row r="547" spans="1:31" ht="12.75" customHeight="1" x14ac:dyDescent="0.3">
      <c r="K547" s="297"/>
      <c r="O547" s="208"/>
      <c r="P547" s="465"/>
    </row>
    <row r="548" spans="1:31" ht="12.75" customHeight="1" x14ac:dyDescent="0.3">
      <c r="K548" s="297"/>
      <c r="O548" s="208"/>
      <c r="P548" s="465"/>
    </row>
    <row r="549" spans="1:31" ht="12.75" customHeight="1" x14ac:dyDescent="0.3">
      <c r="O549" s="208"/>
      <c r="P549" s="465"/>
    </row>
    <row r="550" spans="1:31" ht="12.75" customHeight="1" x14ac:dyDescent="0.3">
      <c r="O550" s="208"/>
      <c r="P550" s="465"/>
    </row>
    <row r="551" spans="1:31" ht="12.75" customHeight="1" x14ac:dyDescent="0.3">
      <c r="O551" s="208"/>
      <c r="P551" s="465"/>
    </row>
    <row r="552" spans="1:31" ht="12.75" customHeight="1" x14ac:dyDescent="0.3">
      <c r="O552" s="208"/>
      <c r="P552" s="465"/>
    </row>
    <row r="553" spans="1:31" ht="12.75" customHeight="1" x14ac:dyDescent="0.3">
      <c r="O553" s="208"/>
      <c r="P553" s="465"/>
    </row>
    <row r="554" spans="1:31" ht="12.75" customHeight="1" x14ac:dyDescent="0.3">
      <c r="O554" s="208"/>
      <c r="P554" s="465"/>
    </row>
    <row r="555" spans="1:31" ht="12.75" customHeight="1" x14ac:dyDescent="0.3">
      <c r="O555" s="208"/>
      <c r="P555" s="465"/>
    </row>
    <row r="556" spans="1:31" ht="12.75" customHeight="1" x14ac:dyDescent="0.3">
      <c r="O556" s="208"/>
      <c r="P556" s="465"/>
    </row>
    <row r="557" spans="1:31" ht="12.75" customHeight="1" x14ac:dyDescent="0.3">
      <c r="O557" s="208"/>
      <c r="P557" s="465"/>
    </row>
    <row r="558" spans="1:31" ht="12.75" customHeight="1" x14ac:dyDescent="0.3">
      <c r="O558" s="208"/>
      <c r="P558" s="465"/>
    </row>
    <row r="559" spans="1:31" ht="12.75" customHeight="1" x14ac:dyDescent="0.3">
      <c r="O559" s="208"/>
      <c r="P559" s="465"/>
    </row>
    <row r="560" spans="1:31" ht="12.75" customHeight="1" x14ac:dyDescent="0.3">
      <c r="O560" s="208"/>
      <c r="P560" s="465"/>
    </row>
    <row r="561" spans="15:16" ht="12.75" customHeight="1" x14ac:dyDescent="0.3">
      <c r="O561" s="208"/>
      <c r="P561" s="465"/>
    </row>
    <row r="562" spans="15:16" ht="12.75" customHeight="1" x14ac:dyDescent="0.3">
      <c r="O562" s="208"/>
      <c r="P562" s="465"/>
    </row>
    <row r="563" spans="15:16" ht="12.75" customHeight="1" x14ac:dyDescent="0.3">
      <c r="O563" s="208"/>
      <c r="P563" s="465"/>
    </row>
    <row r="564" spans="15:16" ht="12.75" customHeight="1" x14ac:dyDescent="0.3">
      <c r="O564" s="208"/>
      <c r="P564" s="465"/>
    </row>
    <row r="565" spans="15:16" ht="12.75" customHeight="1" x14ac:dyDescent="0.3">
      <c r="O565" s="208"/>
      <c r="P565" s="465"/>
    </row>
    <row r="566" spans="15:16" ht="12.75" customHeight="1" x14ac:dyDescent="0.3">
      <c r="O566" s="208"/>
      <c r="P566" s="465"/>
    </row>
    <row r="567" spans="15:16" ht="12.75" customHeight="1" x14ac:dyDescent="0.3">
      <c r="O567" s="208"/>
      <c r="P567" s="465"/>
    </row>
    <row r="568" spans="15:16" ht="12.75" customHeight="1" x14ac:dyDescent="0.3">
      <c r="O568" s="208"/>
      <c r="P568" s="465"/>
    </row>
    <row r="569" spans="15:16" ht="12.75" customHeight="1" x14ac:dyDescent="0.3">
      <c r="O569" s="208"/>
      <c r="P569" s="465"/>
    </row>
    <row r="570" spans="15:16" ht="12.75" customHeight="1" x14ac:dyDescent="0.3">
      <c r="O570" s="208"/>
      <c r="P570" s="465"/>
    </row>
    <row r="571" spans="15:16" ht="12.75" customHeight="1" x14ac:dyDescent="0.3">
      <c r="O571" s="208"/>
      <c r="P571" s="465"/>
    </row>
    <row r="572" spans="15:16" ht="12.75" customHeight="1" x14ac:dyDescent="0.3">
      <c r="O572" s="208"/>
      <c r="P572" s="465"/>
    </row>
    <row r="573" spans="15:16" ht="12.75" customHeight="1" x14ac:dyDescent="0.3">
      <c r="O573" s="208"/>
      <c r="P573" s="465"/>
    </row>
    <row r="574" spans="15:16" ht="12.75" customHeight="1" x14ac:dyDescent="0.3">
      <c r="O574" s="208"/>
      <c r="P574" s="465"/>
    </row>
    <row r="575" spans="15:16" ht="12.75" customHeight="1" x14ac:dyDescent="0.3">
      <c r="O575" s="208"/>
      <c r="P575" s="465"/>
    </row>
    <row r="576" spans="15:16" ht="12.75" customHeight="1" x14ac:dyDescent="0.3">
      <c r="O576" s="208"/>
      <c r="P576" s="465"/>
    </row>
    <row r="577" spans="15:16" ht="12.75" customHeight="1" x14ac:dyDescent="0.3">
      <c r="O577" s="208"/>
      <c r="P577" s="465"/>
    </row>
    <row r="578" spans="15:16" ht="12.75" customHeight="1" x14ac:dyDescent="0.3">
      <c r="O578" s="208"/>
      <c r="P578" s="465"/>
    </row>
    <row r="579" spans="15:16" ht="12.75" customHeight="1" x14ac:dyDescent="0.3">
      <c r="O579" s="208"/>
      <c r="P579" s="465"/>
    </row>
    <row r="580" spans="15:16" ht="12.75" customHeight="1" x14ac:dyDescent="0.3">
      <c r="O580" s="208"/>
      <c r="P580" s="465"/>
    </row>
    <row r="581" spans="15:16" ht="12.75" customHeight="1" x14ac:dyDescent="0.3">
      <c r="O581" s="208"/>
      <c r="P581" s="465"/>
    </row>
    <row r="582" spans="15:16" ht="12.75" customHeight="1" x14ac:dyDescent="0.3">
      <c r="O582" s="208"/>
      <c r="P582" s="465"/>
    </row>
    <row r="583" spans="15:16" ht="12.75" customHeight="1" x14ac:dyDescent="0.3">
      <c r="O583" s="208"/>
      <c r="P583" s="465"/>
    </row>
    <row r="584" spans="15:16" ht="12.75" customHeight="1" x14ac:dyDescent="0.3">
      <c r="O584" s="208"/>
      <c r="P584" s="465"/>
    </row>
    <row r="585" spans="15:16" ht="12.75" customHeight="1" x14ac:dyDescent="0.3">
      <c r="O585" s="208"/>
      <c r="P585" s="465"/>
    </row>
    <row r="586" spans="15:16" ht="12.75" customHeight="1" x14ac:dyDescent="0.3">
      <c r="O586" s="208"/>
      <c r="P586" s="465"/>
    </row>
    <row r="587" spans="15:16" ht="12.75" customHeight="1" x14ac:dyDescent="0.3">
      <c r="O587" s="208"/>
      <c r="P587" s="465"/>
    </row>
    <row r="588" spans="15:16" ht="12.75" customHeight="1" x14ac:dyDescent="0.3">
      <c r="O588" s="208"/>
      <c r="P588" s="465"/>
    </row>
    <row r="589" spans="15:16" ht="12.75" customHeight="1" x14ac:dyDescent="0.3">
      <c r="O589" s="208"/>
      <c r="P589" s="465"/>
    </row>
    <row r="590" spans="15:16" ht="12.75" customHeight="1" x14ac:dyDescent="0.3">
      <c r="O590" s="208"/>
      <c r="P590" s="465"/>
    </row>
    <row r="591" spans="15:16" ht="12.75" customHeight="1" x14ac:dyDescent="0.3">
      <c r="O591" s="208"/>
      <c r="P591" s="465"/>
    </row>
    <row r="592" spans="15:16" ht="12.75" customHeight="1" x14ac:dyDescent="0.3">
      <c r="O592" s="208"/>
      <c r="P592" s="465"/>
    </row>
    <row r="593" spans="15:16" ht="12.75" customHeight="1" x14ac:dyDescent="0.3">
      <c r="O593" s="208"/>
      <c r="P593" s="465"/>
    </row>
    <row r="594" spans="15:16" ht="12.75" customHeight="1" x14ac:dyDescent="0.3">
      <c r="O594" s="208"/>
      <c r="P594" s="465"/>
    </row>
    <row r="595" spans="15:16" ht="12.75" customHeight="1" x14ac:dyDescent="0.3">
      <c r="O595" s="208"/>
      <c r="P595" s="465"/>
    </row>
    <row r="596" spans="15:16" ht="12.75" customHeight="1" x14ac:dyDescent="0.3">
      <c r="O596" s="208"/>
      <c r="P596" s="465"/>
    </row>
    <row r="597" spans="15:16" ht="12.75" customHeight="1" x14ac:dyDescent="0.3">
      <c r="O597" s="208"/>
      <c r="P597" s="465"/>
    </row>
    <row r="598" spans="15:16" ht="12.75" customHeight="1" x14ac:dyDescent="0.3">
      <c r="O598" s="208"/>
      <c r="P598" s="465"/>
    </row>
    <row r="599" spans="15:16" ht="12.75" customHeight="1" x14ac:dyDescent="0.3">
      <c r="O599" s="208"/>
      <c r="P599" s="465"/>
    </row>
    <row r="600" spans="15:16" ht="12.75" customHeight="1" x14ac:dyDescent="0.3">
      <c r="O600" s="208"/>
      <c r="P600" s="465"/>
    </row>
    <row r="601" spans="15:16" ht="12.75" customHeight="1" x14ac:dyDescent="0.3">
      <c r="O601" s="208"/>
      <c r="P601" s="465"/>
    </row>
    <row r="602" spans="15:16" ht="12.75" customHeight="1" x14ac:dyDescent="0.3">
      <c r="O602" s="208"/>
      <c r="P602" s="465"/>
    </row>
    <row r="603" spans="15:16" ht="12.75" customHeight="1" x14ac:dyDescent="0.3">
      <c r="O603" s="208"/>
      <c r="P603" s="465"/>
    </row>
    <row r="604" spans="15:16" ht="12.75" customHeight="1" x14ac:dyDescent="0.3">
      <c r="O604" s="208"/>
      <c r="P604" s="465"/>
    </row>
    <row r="605" spans="15:16" ht="12.75" customHeight="1" x14ac:dyDescent="0.3">
      <c r="O605" s="208"/>
      <c r="P605" s="465"/>
    </row>
    <row r="606" spans="15:16" ht="12.75" customHeight="1" x14ac:dyDescent="0.3">
      <c r="O606" s="208"/>
      <c r="P606" s="465"/>
    </row>
    <row r="607" spans="15:16" ht="12.75" customHeight="1" x14ac:dyDescent="0.3">
      <c r="O607" s="208"/>
      <c r="P607" s="465"/>
    </row>
    <row r="608" spans="15:16" ht="12.75" customHeight="1" x14ac:dyDescent="0.3">
      <c r="O608" s="208"/>
      <c r="P608" s="465"/>
    </row>
    <row r="609" spans="15:16" ht="12.75" customHeight="1" x14ac:dyDescent="0.3">
      <c r="O609" s="208"/>
      <c r="P609" s="465"/>
    </row>
    <row r="610" spans="15:16" ht="12.75" customHeight="1" x14ac:dyDescent="0.3">
      <c r="O610" s="208"/>
      <c r="P610" s="465"/>
    </row>
    <row r="611" spans="15:16" ht="12.75" customHeight="1" x14ac:dyDescent="0.3">
      <c r="O611" s="208"/>
      <c r="P611" s="465"/>
    </row>
    <row r="612" spans="15:16" ht="12.75" customHeight="1" x14ac:dyDescent="0.3">
      <c r="O612" s="208"/>
      <c r="P612" s="465"/>
    </row>
    <row r="613" spans="15:16" ht="12.75" customHeight="1" x14ac:dyDescent="0.3">
      <c r="O613" s="208"/>
      <c r="P613" s="465"/>
    </row>
    <row r="614" spans="15:16" ht="12.75" customHeight="1" x14ac:dyDescent="0.3">
      <c r="O614" s="208"/>
      <c r="P614" s="465"/>
    </row>
    <row r="615" spans="15:16" ht="12.75" customHeight="1" x14ac:dyDescent="0.3">
      <c r="O615" s="208"/>
      <c r="P615" s="465"/>
    </row>
    <row r="616" spans="15:16" ht="12.75" customHeight="1" x14ac:dyDescent="0.3">
      <c r="O616" s="208"/>
      <c r="P616" s="465"/>
    </row>
    <row r="617" spans="15:16" ht="12.75" customHeight="1" x14ac:dyDescent="0.3">
      <c r="O617" s="208"/>
      <c r="P617" s="465"/>
    </row>
    <row r="618" spans="15:16" ht="12.75" customHeight="1" x14ac:dyDescent="0.3">
      <c r="O618" s="208"/>
      <c r="P618" s="465"/>
    </row>
    <row r="619" spans="15:16" ht="12.75" customHeight="1" x14ac:dyDescent="0.3">
      <c r="O619" s="208"/>
      <c r="P619" s="465"/>
    </row>
    <row r="620" spans="15:16" ht="12.75" customHeight="1" x14ac:dyDescent="0.3">
      <c r="O620" s="208"/>
      <c r="P620" s="465"/>
    </row>
    <row r="621" spans="15:16" ht="12.75" customHeight="1" x14ac:dyDescent="0.3">
      <c r="O621" s="208"/>
      <c r="P621" s="465"/>
    </row>
    <row r="622" spans="15:16" ht="12.75" customHeight="1" x14ac:dyDescent="0.3">
      <c r="O622" s="208"/>
      <c r="P622" s="465"/>
    </row>
    <row r="623" spans="15:16" ht="12.75" customHeight="1" x14ac:dyDescent="0.3">
      <c r="O623" s="208"/>
      <c r="P623" s="465"/>
    </row>
    <row r="624" spans="15:16" ht="12.75" customHeight="1" x14ac:dyDescent="0.3">
      <c r="O624" s="208"/>
      <c r="P624" s="465"/>
    </row>
    <row r="625" spans="15:16" ht="12.75" customHeight="1" x14ac:dyDescent="0.3">
      <c r="O625" s="208"/>
      <c r="P625" s="465"/>
    </row>
    <row r="626" spans="15:16" ht="12.75" customHeight="1" x14ac:dyDescent="0.3">
      <c r="O626" s="208"/>
      <c r="P626" s="465"/>
    </row>
    <row r="627" spans="15:16" ht="12.75" customHeight="1" x14ac:dyDescent="0.3">
      <c r="O627" s="208"/>
      <c r="P627" s="465"/>
    </row>
    <row r="628" spans="15:16" ht="12.75" customHeight="1" x14ac:dyDescent="0.3">
      <c r="O628" s="208"/>
      <c r="P628" s="465"/>
    </row>
    <row r="629" spans="15:16" ht="12.75" customHeight="1" x14ac:dyDescent="0.3">
      <c r="O629" s="208"/>
      <c r="P629" s="465"/>
    </row>
    <row r="630" spans="15:16" ht="12.75" customHeight="1" x14ac:dyDescent="0.3">
      <c r="O630" s="208"/>
      <c r="P630" s="465"/>
    </row>
    <row r="631" spans="15:16" ht="12.75" customHeight="1" x14ac:dyDescent="0.3">
      <c r="O631" s="208"/>
      <c r="P631" s="465"/>
    </row>
    <row r="632" spans="15:16" ht="12.75" customHeight="1" x14ac:dyDescent="0.3">
      <c r="O632" s="208"/>
      <c r="P632" s="465"/>
    </row>
    <row r="633" spans="15:16" ht="12.75" customHeight="1" x14ac:dyDescent="0.3">
      <c r="O633" s="208"/>
      <c r="P633" s="465"/>
    </row>
    <row r="634" spans="15:16" ht="12.75" customHeight="1" x14ac:dyDescent="0.3">
      <c r="O634" s="208"/>
      <c r="P634" s="465"/>
    </row>
    <row r="635" spans="15:16" ht="12.75" customHeight="1" x14ac:dyDescent="0.3">
      <c r="O635" s="208"/>
      <c r="P635" s="465"/>
    </row>
    <row r="636" spans="15:16" ht="12.75" customHeight="1" x14ac:dyDescent="0.3">
      <c r="O636" s="208"/>
      <c r="P636" s="465"/>
    </row>
    <row r="637" spans="15:16" ht="12.75" customHeight="1" x14ac:dyDescent="0.3">
      <c r="O637" s="208"/>
      <c r="P637" s="465"/>
    </row>
    <row r="638" spans="15:16" ht="12.75" customHeight="1" x14ac:dyDescent="0.3">
      <c r="O638" s="208"/>
      <c r="P638" s="465"/>
    </row>
    <row r="639" spans="15:16" ht="12.75" customHeight="1" x14ac:dyDescent="0.3">
      <c r="O639" s="208"/>
      <c r="P639" s="465"/>
    </row>
    <row r="640" spans="15:16" ht="12.75" customHeight="1" x14ac:dyDescent="0.3">
      <c r="O640" s="208"/>
      <c r="P640" s="465"/>
    </row>
    <row r="641" spans="15:16" ht="12.75" customHeight="1" x14ac:dyDescent="0.3">
      <c r="O641" s="208"/>
      <c r="P641" s="465"/>
    </row>
    <row r="642" spans="15:16" ht="12.75" customHeight="1" x14ac:dyDescent="0.3">
      <c r="O642" s="208"/>
      <c r="P642" s="465"/>
    </row>
    <row r="643" spans="15:16" ht="12.75" customHeight="1" x14ac:dyDescent="0.3">
      <c r="O643" s="208"/>
      <c r="P643" s="465"/>
    </row>
    <row r="644" spans="15:16" ht="12.75" customHeight="1" x14ac:dyDescent="0.3">
      <c r="O644" s="208"/>
      <c r="P644" s="465"/>
    </row>
    <row r="645" spans="15:16" ht="12.75" customHeight="1" x14ac:dyDescent="0.3">
      <c r="O645" s="208"/>
      <c r="P645" s="465"/>
    </row>
    <row r="646" spans="15:16" ht="12.75" customHeight="1" x14ac:dyDescent="0.3">
      <c r="O646" s="208"/>
      <c r="P646" s="465"/>
    </row>
    <row r="647" spans="15:16" ht="12.75" customHeight="1" x14ac:dyDescent="0.3">
      <c r="O647" s="208"/>
      <c r="P647" s="465"/>
    </row>
    <row r="648" spans="15:16" ht="12.75" customHeight="1" x14ac:dyDescent="0.3">
      <c r="O648" s="208"/>
      <c r="P648" s="465"/>
    </row>
    <row r="649" spans="15:16" ht="12.75" customHeight="1" x14ac:dyDescent="0.3">
      <c r="O649" s="208"/>
      <c r="P649" s="465"/>
    </row>
    <row r="650" spans="15:16" ht="12.75" customHeight="1" x14ac:dyDescent="0.3">
      <c r="O650" s="208"/>
      <c r="P650" s="465"/>
    </row>
    <row r="651" spans="15:16" ht="12.75" customHeight="1" x14ac:dyDescent="0.3">
      <c r="O651" s="208"/>
      <c r="P651" s="465"/>
    </row>
    <row r="652" spans="15:16" ht="12.75" customHeight="1" x14ac:dyDescent="0.3">
      <c r="O652" s="208"/>
      <c r="P652" s="465"/>
    </row>
    <row r="653" spans="15:16" ht="12.75" customHeight="1" x14ac:dyDescent="0.3">
      <c r="O653" s="208"/>
      <c r="P653" s="465"/>
    </row>
    <row r="654" spans="15:16" ht="12.75" customHeight="1" x14ac:dyDescent="0.3">
      <c r="O654" s="208"/>
      <c r="P654" s="465"/>
    </row>
    <row r="655" spans="15:16" ht="12.75" customHeight="1" x14ac:dyDescent="0.3">
      <c r="O655" s="208"/>
      <c r="P655" s="465"/>
    </row>
    <row r="656" spans="15:16" ht="12.75" customHeight="1" x14ac:dyDescent="0.3">
      <c r="O656" s="208"/>
      <c r="P656" s="465"/>
    </row>
    <row r="657" spans="15:16" ht="12.75" customHeight="1" x14ac:dyDescent="0.3">
      <c r="O657" s="208"/>
      <c r="P657" s="465"/>
    </row>
    <row r="658" spans="15:16" ht="12.75" customHeight="1" x14ac:dyDescent="0.3">
      <c r="O658" s="208"/>
      <c r="P658" s="465"/>
    </row>
    <row r="659" spans="15:16" ht="12.75" customHeight="1" x14ac:dyDescent="0.3">
      <c r="O659" s="208"/>
      <c r="P659" s="465"/>
    </row>
    <row r="660" spans="15:16" ht="12.75" customHeight="1" x14ac:dyDescent="0.3">
      <c r="O660" s="208"/>
      <c r="P660" s="465"/>
    </row>
    <row r="661" spans="15:16" ht="12.75" customHeight="1" x14ac:dyDescent="0.3">
      <c r="O661" s="208"/>
      <c r="P661" s="465"/>
    </row>
    <row r="662" spans="15:16" ht="12.75" customHeight="1" x14ac:dyDescent="0.3">
      <c r="O662" s="208"/>
      <c r="P662" s="465"/>
    </row>
    <row r="663" spans="15:16" ht="12.75" customHeight="1" x14ac:dyDescent="0.3">
      <c r="O663" s="208"/>
      <c r="P663" s="465"/>
    </row>
    <row r="664" spans="15:16" ht="12.75" customHeight="1" x14ac:dyDescent="0.3">
      <c r="O664" s="208"/>
      <c r="P664" s="465"/>
    </row>
    <row r="665" spans="15:16" ht="12.75" customHeight="1" x14ac:dyDescent="0.3">
      <c r="O665" s="208"/>
      <c r="P665" s="465"/>
    </row>
    <row r="666" spans="15:16" ht="12.75" customHeight="1" x14ac:dyDescent="0.3">
      <c r="O666" s="208"/>
      <c r="P666" s="465"/>
    </row>
    <row r="667" spans="15:16" ht="12.75" customHeight="1" x14ac:dyDescent="0.3">
      <c r="O667" s="208"/>
      <c r="P667" s="465"/>
    </row>
    <row r="668" spans="15:16" ht="12.75" customHeight="1" x14ac:dyDescent="0.3">
      <c r="O668" s="208"/>
      <c r="P668" s="465"/>
    </row>
    <row r="669" spans="15:16" ht="12.75" customHeight="1" x14ac:dyDescent="0.3">
      <c r="O669" s="208"/>
      <c r="P669" s="465"/>
    </row>
    <row r="670" spans="15:16" ht="12.75" customHeight="1" x14ac:dyDescent="0.3">
      <c r="O670" s="208"/>
      <c r="P670" s="465"/>
    </row>
    <row r="671" spans="15:16" ht="12.75" customHeight="1" x14ac:dyDescent="0.3">
      <c r="O671" s="208"/>
      <c r="P671" s="465"/>
    </row>
    <row r="672" spans="15:16" ht="12.75" customHeight="1" x14ac:dyDescent="0.3">
      <c r="O672" s="208"/>
      <c r="P672" s="465"/>
    </row>
    <row r="673" spans="15:16" ht="12.75" customHeight="1" x14ac:dyDescent="0.3">
      <c r="O673" s="208"/>
      <c r="P673" s="465"/>
    </row>
    <row r="674" spans="15:16" ht="12.75" customHeight="1" x14ac:dyDescent="0.3">
      <c r="O674" s="208"/>
      <c r="P674" s="465"/>
    </row>
    <row r="675" spans="15:16" ht="12.75" customHeight="1" x14ac:dyDescent="0.3">
      <c r="O675" s="208"/>
      <c r="P675" s="465"/>
    </row>
    <row r="676" spans="15:16" ht="12.75" customHeight="1" x14ac:dyDescent="0.3">
      <c r="O676" s="208"/>
      <c r="P676" s="465"/>
    </row>
    <row r="677" spans="15:16" ht="12.75" customHeight="1" x14ac:dyDescent="0.3">
      <c r="O677" s="208"/>
      <c r="P677" s="465"/>
    </row>
    <row r="678" spans="15:16" ht="12.75" customHeight="1" x14ac:dyDescent="0.3">
      <c r="O678" s="208"/>
      <c r="P678" s="465"/>
    </row>
    <row r="679" spans="15:16" ht="12.75" customHeight="1" x14ac:dyDescent="0.3">
      <c r="O679" s="208"/>
      <c r="P679" s="465"/>
    </row>
    <row r="680" spans="15:16" ht="12.75" customHeight="1" x14ac:dyDescent="0.3">
      <c r="O680" s="208"/>
      <c r="P680" s="465"/>
    </row>
    <row r="681" spans="15:16" ht="12.75" customHeight="1" x14ac:dyDescent="0.3">
      <c r="O681" s="208"/>
      <c r="P681" s="465"/>
    </row>
    <row r="682" spans="15:16" ht="12.75" customHeight="1" x14ac:dyDescent="0.3">
      <c r="O682" s="208"/>
      <c r="P682" s="465"/>
    </row>
    <row r="683" spans="15:16" ht="12.75" customHeight="1" x14ac:dyDescent="0.3">
      <c r="O683" s="208"/>
      <c r="P683" s="465"/>
    </row>
    <row r="684" spans="15:16" ht="12.75" customHeight="1" x14ac:dyDescent="0.3">
      <c r="O684" s="208"/>
      <c r="P684" s="465"/>
    </row>
    <row r="685" spans="15:16" ht="12.75" customHeight="1" x14ac:dyDescent="0.3">
      <c r="O685" s="208"/>
      <c r="P685" s="465"/>
    </row>
    <row r="686" spans="15:16" ht="12.75" customHeight="1" x14ac:dyDescent="0.3">
      <c r="O686" s="208"/>
      <c r="P686" s="465"/>
    </row>
    <row r="687" spans="15:16" ht="12.75" customHeight="1" x14ac:dyDescent="0.3">
      <c r="O687" s="208"/>
      <c r="P687" s="465"/>
    </row>
    <row r="688" spans="15:16" ht="12.75" customHeight="1" x14ac:dyDescent="0.3">
      <c r="O688" s="208"/>
      <c r="P688" s="465"/>
    </row>
    <row r="689" spans="15:16" ht="12.75" customHeight="1" x14ac:dyDescent="0.3">
      <c r="O689" s="208"/>
      <c r="P689" s="465"/>
    </row>
    <row r="690" spans="15:16" ht="12.75" customHeight="1" x14ac:dyDescent="0.3">
      <c r="O690" s="208"/>
      <c r="P690" s="465"/>
    </row>
    <row r="691" spans="15:16" ht="12.75" customHeight="1" x14ac:dyDescent="0.3">
      <c r="O691" s="208"/>
      <c r="P691" s="465"/>
    </row>
    <row r="692" spans="15:16" ht="12.75" customHeight="1" x14ac:dyDescent="0.3">
      <c r="O692" s="208"/>
      <c r="P692" s="465"/>
    </row>
    <row r="693" spans="15:16" ht="12.75" customHeight="1" x14ac:dyDescent="0.3">
      <c r="O693" s="208"/>
      <c r="P693" s="465"/>
    </row>
    <row r="694" spans="15:16" ht="12.75" customHeight="1" x14ac:dyDescent="0.3">
      <c r="O694" s="208"/>
      <c r="P694" s="465"/>
    </row>
    <row r="695" spans="15:16" ht="12.75" customHeight="1" x14ac:dyDescent="0.3">
      <c r="O695" s="208"/>
      <c r="P695" s="465"/>
    </row>
    <row r="696" spans="15:16" ht="12.75" customHeight="1" x14ac:dyDescent="0.3">
      <c r="O696" s="208"/>
      <c r="P696" s="465"/>
    </row>
    <row r="697" spans="15:16" ht="12.75" customHeight="1" x14ac:dyDescent="0.3">
      <c r="O697" s="208"/>
      <c r="P697" s="465"/>
    </row>
    <row r="698" spans="15:16" ht="12.75" customHeight="1" x14ac:dyDescent="0.3">
      <c r="O698" s="208"/>
      <c r="P698" s="465"/>
    </row>
    <row r="699" spans="15:16" ht="12.75" customHeight="1" x14ac:dyDescent="0.3">
      <c r="O699" s="208"/>
      <c r="P699" s="465"/>
    </row>
    <row r="700" spans="15:16" ht="12.75" customHeight="1" x14ac:dyDescent="0.3">
      <c r="O700" s="208"/>
      <c r="P700" s="465"/>
    </row>
    <row r="701" spans="15:16" ht="12.75" customHeight="1" x14ac:dyDescent="0.3">
      <c r="O701" s="208"/>
      <c r="P701" s="465"/>
    </row>
    <row r="702" spans="15:16" ht="12.75" customHeight="1" x14ac:dyDescent="0.3">
      <c r="O702" s="208"/>
      <c r="P702" s="465"/>
    </row>
    <row r="703" spans="15:16" ht="12.75" customHeight="1" x14ac:dyDescent="0.3">
      <c r="O703" s="208"/>
      <c r="P703" s="465"/>
    </row>
    <row r="704" spans="15:16" ht="12.75" customHeight="1" x14ac:dyDescent="0.3">
      <c r="O704" s="208"/>
      <c r="P704" s="465"/>
    </row>
    <row r="705" spans="15:16" ht="12.75" customHeight="1" x14ac:dyDescent="0.3">
      <c r="O705" s="208"/>
      <c r="P705" s="465"/>
    </row>
    <row r="706" spans="15:16" ht="12.75" customHeight="1" x14ac:dyDescent="0.3">
      <c r="O706" s="208"/>
      <c r="P706" s="465"/>
    </row>
    <row r="707" spans="15:16" ht="12.75" customHeight="1" x14ac:dyDescent="0.3">
      <c r="O707" s="208"/>
      <c r="P707" s="465"/>
    </row>
    <row r="708" spans="15:16" ht="12.75" customHeight="1" x14ac:dyDescent="0.3">
      <c r="O708" s="208"/>
      <c r="P708" s="465"/>
    </row>
    <row r="709" spans="15:16" ht="12.75" customHeight="1" x14ac:dyDescent="0.3">
      <c r="O709" s="208"/>
      <c r="P709" s="465"/>
    </row>
    <row r="710" spans="15:16" ht="12.75" customHeight="1" x14ac:dyDescent="0.3">
      <c r="O710" s="208"/>
      <c r="P710" s="465"/>
    </row>
    <row r="711" spans="15:16" ht="12.75" customHeight="1" x14ac:dyDescent="0.3">
      <c r="O711" s="208"/>
      <c r="P711" s="465"/>
    </row>
    <row r="712" spans="15:16" ht="12.75" customHeight="1" x14ac:dyDescent="0.3">
      <c r="O712" s="208"/>
      <c r="P712" s="465"/>
    </row>
    <row r="713" spans="15:16" ht="12.75" customHeight="1" x14ac:dyDescent="0.3">
      <c r="O713" s="208"/>
      <c r="P713" s="465"/>
    </row>
    <row r="714" spans="15:16" ht="12.75" customHeight="1" x14ac:dyDescent="0.3">
      <c r="O714" s="208"/>
      <c r="P714" s="465"/>
    </row>
    <row r="715" spans="15:16" ht="12.75" customHeight="1" x14ac:dyDescent="0.3">
      <c r="O715" s="208"/>
      <c r="P715" s="465"/>
    </row>
    <row r="716" spans="15:16" ht="12.75" customHeight="1" x14ac:dyDescent="0.3">
      <c r="O716" s="208"/>
      <c r="P716" s="465"/>
    </row>
    <row r="717" spans="15:16" ht="12.75" customHeight="1" x14ac:dyDescent="0.3">
      <c r="O717" s="208"/>
      <c r="P717" s="465"/>
    </row>
    <row r="718" spans="15:16" ht="12.75" customHeight="1" x14ac:dyDescent="0.3">
      <c r="O718" s="208"/>
      <c r="P718" s="465"/>
    </row>
    <row r="719" spans="15:16" ht="12.75" customHeight="1" x14ac:dyDescent="0.3">
      <c r="O719" s="208"/>
      <c r="P719" s="465"/>
    </row>
    <row r="720" spans="15:16" ht="12.75" customHeight="1" x14ac:dyDescent="0.3">
      <c r="O720" s="208"/>
      <c r="P720" s="465"/>
    </row>
    <row r="721" spans="15:16" ht="12.75" customHeight="1" x14ac:dyDescent="0.3">
      <c r="O721" s="208"/>
      <c r="P721" s="465"/>
    </row>
    <row r="722" spans="15:16" ht="12.75" customHeight="1" x14ac:dyDescent="0.3">
      <c r="O722" s="208"/>
      <c r="P722" s="465"/>
    </row>
    <row r="723" spans="15:16" ht="12.75" customHeight="1" x14ac:dyDescent="0.3">
      <c r="O723" s="208"/>
      <c r="P723" s="465"/>
    </row>
    <row r="724" spans="15:16" ht="12.75" customHeight="1" x14ac:dyDescent="0.3">
      <c r="O724" s="208"/>
      <c r="P724" s="465"/>
    </row>
    <row r="725" spans="15:16" ht="12.75" customHeight="1" x14ac:dyDescent="0.3">
      <c r="O725" s="208"/>
      <c r="P725" s="465"/>
    </row>
    <row r="726" spans="15:16" ht="12.75" customHeight="1" x14ac:dyDescent="0.3">
      <c r="O726" s="208"/>
      <c r="P726" s="465"/>
    </row>
    <row r="727" spans="15:16" ht="12.75" customHeight="1" x14ac:dyDescent="0.3">
      <c r="O727" s="208"/>
      <c r="P727" s="465"/>
    </row>
    <row r="728" spans="15:16" ht="12.75" customHeight="1" x14ac:dyDescent="0.3">
      <c r="O728" s="208"/>
      <c r="P728" s="465"/>
    </row>
    <row r="729" spans="15:16" ht="12.75" customHeight="1" x14ac:dyDescent="0.3">
      <c r="O729" s="208"/>
      <c r="P729" s="465"/>
    </row>
    <row r="730" spans="15:16" ht="12.75" customHeight="1" x14ac:dyDescent="0.3">
      <c r="O730" s="208"/>
      <c r="P730" s="465"/>
    </row>
    <row r="731" spans="15:16" ht="12.75" customHeight="1" x14ac:dyDescent="0.3">
      <c r="O731" s="208"/>
      <c r="P731" s="465"/>
    </row>
    <row r="732" spans="15:16" ht="12.75" customHeight="1" x14ac:dyDescent="0.3">
      <c r="O732" s="208"/>
      <c r="P732" s="465"/>
    </row>
    <row r="733" spans="15:16" ht="12.75" customHeight="1" x14ac:dyDescent="0.3">
      <c r="O733" s="208"/>
      <c r="P733" s="465"/>
    </row>
    <row r="734" spans="15:16" ht="12.75" customHeight="1" x14ac:dyDescent="0.3">
      <c r="O734" s="208"/>
      <c r="P734" s="465"/>
    </row>
    <row r="735" spans="15:16" ht="12.75" customHeight="1" x14ac:dyDescent="0.3">
      <c r="O735" s="208"/>
      <c r="P735" s="465"/>
    </row>
    <row r="736" spans="15:16" ht="12.75" customHeight="1" x14ac:dyDescent="0.3">
      <c r="O736" s="208"/>
      <c r="P736" s="465"/>
    </row>
    <row r="737" spans="15:16" ht="12.75" customHeight="1" x14ac:dyDescent="0.3">
      <c r="O737" s="208"/>
      <c r="P737" s="465"/>
    </row>
    <row r="738" spans="15:16" ht="12.75" customHeight="1" x14ac:dyDescent="0.3">
      <c r="O738" s="208"/>
      <c r="P738" s="465"/>
    </row>
    <row r="739" spans="15:16" ht="12.75" customHeight="1" x14ac:dyDescent="0.3">
      <c r="O739" s="208"/>
      <c r="P739" s="465"/>
    </row>
    <row r="740" spans="15:16" ht="12.75" customHeight="1" x14ac:dyDescent="0.3">
      <c r="O740" s="208"/>
      <c r="P740" s="465"/>
    </row>
    <row r="741" spans="15:16" ht="12.75" customHeight="1" x14ac:dyDescent="0.3">
      <c r="O741" s="208"/>
      <c r="P741" s="465"/>
    </row>
    <row r="742" spans="15:16" ht="12.75" customHeight="1" x14ac:dyDescent="0.3">
      <c r="O742" s="208"/>
      <c r="P742" s="465"/>
    </row>
    <row r="743" spans="15:16" ht="12.75" customHeight="1" x14ac:dyDescent="0.3">
      <c r="O743" s="208"/>
      <c r="P743" s="465"/>
    </row>
    <row r="744" spans="15:16" ht="12.75" customHeight="1" x14ac:dyDescent="0.3">
      <c r="O744" s="208"/>
      <c r="P744" s="465"/>
    </row>
    <row r="745" spans="15:16" ht="12.75" customHeight="1" x14ac:dyDescent="0.3">
      <c r="O745" s="208"/>
      <c r="P745" s="465"/>
    </row>
    <row r="746" spans="15:16" ht="12.75" customHeight="1" x14ac:dyDescent="0.3">
      <c r="O746" s="208"/>
      <c r="P746" s="465"/>
    </row>
    <row r="747" spans="15:16" ht="12.75" customHeight="1" x14ac:dyDescent="0.3">
      <c r="O747" s="208"/>
      <c r="P747" s="465"/>
    </row>
    <row r="748" spans="15:16" ht="12.75" customHeight="1" x14ac:dyDescent="0.3">
      <c r="O748" s="208"/>
      <c r="P748" s="465"/>
    </row>
    <row r="749" spans="15:16" ht="12.75" customHeight="1" x14ac:dyDescent="0.3">
      <c r="O749" s="208"/>
      <c r="P749" s="465"/>
    </row>
    <row r="750" spans="15:16" ht="12.75" customHeight="1" x14ac:dyDescent="0.3">
      <c r="O750" s="208"/>
      <c r="P750" s="465"/>
    </row>
    <row r="751" spans="15:16" ht="12.75" customHeight="1" x14ac:dyDescent="0.3">
      <c r="O751" s="208"/>
      <c r="P751" s="465"/>
    </row>
    <row r="752" spans="15:16" ht="12.75" customHeight="1" x14ac:dyDescent="0.3">
      <c r="O752" s="208"/>
      <c r="P752" s="465"/>
    </row>
    <row r="753" spans="15:16" ht="12.75" customHeight="1" x14ac:dyDescent="0.3">
      <c r="O753" s="208"/>
      <c r="P753" s="465"/>
    </row>
    <row r="754" spans="15:16" ht="12.75" customHeight="1" x14ac:dyDescent="0.3">
      <c r="O754" s="208"/>
      <c r="P754" s="465"/>
    </row>
    <row r="755" spans="15:16" ht="12.75" customHeight="1" x14ac:dyDescent="0.3">
      <c r="O755" s="208"/>
      <c r="P755" s="465"/>
    </row>
    <row r="756" spans="15:16" ht="12.75" customHeight="1" x14ac:dyDescent="0.3">
      <c r="O756" s="208"/>
      <c r="P756" s="465"/>
    </row>
    <row r="757" spans="15:16" ht="12.75" customHeight="1" x14ac:dyDescent="0.3">
      <c r="O757" s="208"/>
      <c r="P757" s="465"/>
    </row>
    <row r="758" spans="15:16" ht="12.75" customHeight="1" x14ac:dyDescent="0.3">
      <c r="O758" s="208"/>
      <c r="P758" s="465"/>
    </row>
    <row r="759" spans="15:16" ht="12.75" customHeight="1" x14ac:dyDescent="0.3">
      <c r="O759" s="208"/>
      <c r="P759" s="465"/>
    </row>
    <row r="760" spans="15:16" ht="12.75" customHeight="1" x14ac:dyDescent="0.3">
      <c r="O760" s="208"/>
      <c r="P760" s="465"/>
    </row>
    <row r="761" spans="15:16" ht="12.75" customHeight="1" x14ac:dyDescent="0.3">
      <c r="O761" s="208"/>
      <c r="P761" s="465"/>
    </row>
    <row r="762" spans="15:16" ht="12.75" customHeight="1" x14ac:dyDescent="0.3">
      <c r="O762" s="208"/>
      <c r="P762" s="465"/>
    </row>
    <row r="763" spans="15:16" ht="12.75" customHeight="1" x14ac:dyDescent="0.3">
      <c r="O763" s="208"/>
      <c r="P763" s="465"/>
    </row>
    <row r="764" spans="15:16" ht="12.75" customHeight="1" x14ac:dyDescent="0.3">
      <c r="O764" s="208"/>
      <c r="P764" s="465"/>
    </row>
    <row r="765" spans="15:16" ht="12.75" customHeight="1" x14ac:dyDescent="0.3">
      <c r="O765" s="208"/>
      <c r="P765" s="465"/>
    </row>
    <row r="766" spans="15:16" ht="12.75" customHeight="1" x14ac:dyDescent="0.3">
      <c r="O766" s="208"/>
      <c r="P766" s="465"/>
    </row>
    <row r="767" spans="15:16" ht="12.75" customHeight="1" x14ac:dyDescent="0.3">
      <c r="O767" s="208"/>
      <c r="P767" s="465"/>
    </row>
    <row r="768" spans="15:16" ht="12.75" customHeight="1" x14ac:dyDescent="0.3">
      <c r="O768" s="208"/>
      <c r="P768" s="465"/>
    </row>
    <row r="769" spans="15:16" ht="12.75" customHeight="1" x14ac:dyDescent="0.3">
      <c r="O769" s="208"/>
      <c r="P769" s="465"/>
    </row>
    <row r="770" spans="15:16" ht="12.75" customHeight="1" x14ac:dyDescent="0.3">
      <c r="O770" s="208"/>
      <c r="P770" s="465"/>
    </row>
    <row r="771" spans="15:16" ht="12.75" customHeight="1" x14ac:dyDescent="0.3">
      <c r="O771" s="208"/>
      <c r="P771" s="465"/>
    </row>
    <row r="772" spans="15:16" ht="12.75" customHeight="1" x14ac:dyDescent="0.3">
      <c r="O772" s="208"/>
      <c r="P772" s="465"/>
    </row>
    <row r="773" spans="15:16" ht="12.75" customHeight="1" x14ac:dyDescent="0.3">
      <c r="O773" s="208"/>
      <c r="P773" s="465"/>
    </row>
    <row r="774" spans="15:16" ht="12.75" customHeight="1" x14ac:dyDescent="0.3">
      <c r="O774" s="208"/>
      <c r="P774" s="465"/>
    </row>
    <row r="775" spans="15:16" ht="12.75" customHeight="1" x14ac:dyDescent="0.3">
      <c r="O775" s="208"/>
      <c r="P775" s="465"/>
    </row>
    <row r="776" spans="15:16" ht="12.75" customHeight="1" x14ac:dyDescent="0.3">
      <c r="O776" s="208"/>
      <c r="P776" s="465"/>
    </row>
    <row r="777" spans="15:16" ht="12.75" customHeight="1" x14ac:dyDescent="0.3">
      <c r="O777" s="208"/>
      <c r="P777" s="465"/>
    </row>
    <row r="778" spans="15:16" ht="12.75" customHeight="1" x14ac:dyDescent="0.3">
      <c r="O778" s="208"/>
      <c r="P778" s="465"/>
    </row>
    <row r="779" spans="15:16" ht="12.75" customHeight="1" x14ac:dyDescent="0.3">
      <c r="O779" s="208"/>
      <c r="P779" s="465"/>
    </row>
    <row r="780" spans="15:16" ht="12.75" customHeight="1" x14ac:dyDescent="0.3">
      <c r="O780" s="208"/>
      <c r="P780" s="465"/>
    </row>
    <row r="781" spans="15:16" ht="12.75" customHeight="1" x14ac:dyDescent="0.3">
      <c r="O781" s="208"/>
      <c r="P781" s="465"/>
    </row>
    <row r="782" spans="15:16" ht="12.75" customHeight="1" x14ac:dyDescent="0.3">
      <c r="O782" s="208"/>
      <c r="P782" s="465"/>
    </row>
    <row r="783" spans="15:16" ht="12.75" customHeight="1" x14ac:dyDescent="0.3">
      <c r="O783" s="208"/>
      <c r="P783" s="465"/>
    </row>
    <row r="784" spans="15:16" ht="12.75" customHeight="1" x14ac:dyDescent="0.3">
      <c r="O784" s="208"/>
      <c r="P784" s="465"/>
    </row>
    <row r="785" spans="15:16" ht="12.75" customHeight="1" x14ac:dyDescent="0.3">
      <c r="O785" s="208"/>
      <c r="P785" s="465"/>
    </row>
    <row r="786" spans="15:16" ht="12.75" customHeight="1" x14ac:dyDescent="0.3">
      <c r="O786" s="208"/>
      <c r="P786" s="465"/>
    </row>
    <row r="787" spans="15:16" ht="12.75" customHeight="1" x14ac:dyDescent="0.3">
      <c r="O787" s="208"/>
      <c r="P787" s="465"/>
    </row>
    <row r="788" spans="15:16" ht="12.75" customHeight="1" x14ac:dyDescent="0.3">
      <c r="O788" s="208"/>
      <c r="P788" s="465"/>
    </row>
    <row r="789" spans="15:16" ht="12.75" customHeight="1" x14ac:dyDescent="0.3">
      <c r="O789" s="208"/>
      <c r="P789" s="465"/>
    </row>
    <row r="790" spans="15:16" ht="12.75" customHeight="1" x14ac:dyDescent="0.3">
      <c r="O790" s="208"/>
      <c r="P790" s="465"/>
    </row>
    <row r="791" spans="15:16" ht="12.75" customHeight="1" x14ac:dyDescent="0.3">
      <c r="O791" s="208"/>
      <c r="P791" s="465"/>
    </row>
    <row r="792" spans="15:16" ht="12.75" customHeight="1" x14ac:dyDescent="0.3">
      <c r="O792" s="208"/>
      <c r="P792" s="465"/>
    </row>
    <row r="793" spans="15:16" ht="12.75" customHeight="1" x14ac:dyDescent="0.3">
      <c r="O793" s="208"/>
      <c r="P793" s="465"/>
    </row>
    <row r="794" spans="15:16" ht="12.75" customHeight="1" x14ac:dyDescent="0.3">
      <c r="O794" s="208"/>
      <c r="P794" s="465"/>
    </row>
    <row r="795" spans="15:16" ht="12.75" customHeight="1" x14ac:dyDescent="0.3">
      <c r="O795" s="208"/>
      <c r="P795" s="465"/>
    </row>
    <row r="796" spans="15:16" ht="12.75" customHeight="1" x14ac:dyDescent="0.3">
      <c r="O796" s="208"/>
      <c r="P796" s="465"/>
    </row>
    <row r="797" spans="15:16" ht="12.75" customHeight="1" x14ac:dyDescent="0.3">
      <c r="O797" s="208"/>
      <c r="P797" s="465"/>
    </row>
    <row r="798" spans="15:16" ht="12.75" customHeight="1" x14ac:dyDescent="0.3">
      <c r="O798" s="208"/>
      <c r="P798" s="465"/>
    </row>
    <row r="799" spans="15:16" ht="12.75" customHeight="1" x14ac:dyDescent="0.3">
      <c r="O799" s="208"/>
      <c r="P799" s="465"/>
    </row>
    <row r="800" spans="15:16" ht="12.75" customHeight="1" x14ac:dyDescent="0.3">
      <c r="O800" s="208"/>
      <c r="P800" s="465"/>
    </row>
    <row r="801" spans="15:16" ht="12.75" customHeight="1" x14ac:dyDescent="0.3">
      <c r="O801" s="208"/>
      <c r="P801" s="465"/>
    </row>
    <row r="802" spans="15:16" ht="12.75" customHeight="1" x14ac:dyDescent="0.3">
      <c r="O802" s="208"/>
      <c r="P802" s="465"/>
    </row>
    <row r="803" spans="15:16" ht="12.75" customHeight="1" x14ac:dyDescent="0.3">
      <c r="O803" s="208"/>
      <c r="P803" s="465"/>
    </row>
    <row r="804" spans="15:16" ht="12.75" customHeight="1" x14ac:dyDescent="0.3">
      <c r="O804" s="208"/>
      <c r="P804" s="465"/>
    </row>
    <row r="805" spans="15:16" ht="12.75" customHeight="1" x14ac:dyDescent="0.3">
      <c r="O805" s="208"/>
      <c r="P805" s="465"/>
    </row>
    <row r="806" spans="15:16" ht="12.75" customHeight="1" x14ac:dyDescent="0.3">
      <c r="O806" s="208"/>
      <c r="P806" s="465"/>
    </row>
    <row r="807" spans="15:16" ht="12.75" customHeight="1" x14ac:dyDescent="0.3">
      <c r="O807" s="208"/>
      <c r="P807" s="465"/>
    </row>
    <row r="808" spans="15:16" ht="12.75" customHeight="1" x14ac:dyDescent="0.3">
      <c r="O808" s="208"/>
      <c r="P808" s="465"/>
    </row>
    <row r="809" spans="15:16" ht="12.75" customHeight="1" x14ac:dyDescent="0.3">
      <c r="O809" s="208"/>
      <c r="P809" s="465"/>
    </row>
    <row r="810" spans="15:16" ht="12.75" customHeight="1" x14ac:dyDescent="0.3">
      <c r="O810" s="208"/>
      <c r="P810" s="465"/>
    </row>
    <row r="811" spans="15:16" ht="12.75" customHeight="1" x14ac:dyDescent="0.3">
      <c r="O811" s="208"/>
      <c r="P811" s="465"/>
    </row>
    <row r="812" spans="15:16" ht="12.75" customHeight="1" x14ac:dyDescent="0.3">
      <c r="O812" s="208"/>
      <c r="P812" s="465"/>
    </row>
    <row r="813" spans="15:16" ht="12.75" customHeight="1" x14ac:dyDescent="0.3">
      <c r="O813" s="208"/>
      <c r="P813" s="465"/>
    </row>
    <row r="814" spans="15:16" ht="12.75" customHeight="1" x14ac:dyDescent="0.3">
      <c r="O814" s="208"/>
      <c r="P814" s="465"/>
    </row>
    <row r="815" spans="15:16" ht="12.75" customHeight="1" x14ac:dyDescent="0.3">
      <c r="O815" s="208"/>
      <c r="P815" s="465"/>
    </row>
    <row r="816" spans="15:16" ht="12.75" customHeight="1" x14ac:dyDescent="0.3">
      <c r="O816" s="208"/>
      <c r="P816" s="465"/>
    </row>
    <row r="817" spans="15:16" ht="12.75" customHeight="1" x14ac:dyDescent="0.3">
      <c r="O817" s="208"/>
      <c r="P817" s="465"/>
    </row>
    <row r="818" spans="15:16" ht="12.75" customHeight="1" x14ac:dyDescent="0.3">
      <c r="O818" s="208"/>
      <c r="P818" s="465"/>
    </row>
    <row r="819" spans="15:16" ht="12.75" customHeight="1" x14ac:dyDescent="0.3">
      <c r="O819" s="208"/>
      <c r="P819" s="465"/>
    </row>
    <row r="820" spans="15:16" ht="12.75" customHeight="1" x14ac:dyDescent="0.3">
      <c r="O820" s="208"/>
      <c r="P820" s="465"/>
    </row>
    <row r="821" spans="15:16" ht="12.75" customHeight="1" x14ac:dyDescent="0.3">
      <c r="O821" s="208"/>
      <c r="P821" s="465"/>
    </row>
    <row r="822" spans="15:16" ht="12.75" customHeight="1" x14ac:dyDescent="0.3">
      <c r="O822" s="208"/>
      <c r="P822" s="465"/>
    </row>
    <row r="823" spans="15:16" ht="12.75" customHeight="1" x14ac:dyDescent="0.3">
      <c r="O823" s="208"/>
      <c r="P823" s="465"/>
    </row>
    <row r="824" spans="15:16" ht="12.75" customHeight="1" x14ac:dyDescent="0.3">
      <c r="O824" s="208"/>
      <c r="P824" s="465"/>
    </row>
    <row r="825" spans="15:16" ht="12.75" customHeight="1" x14ac:dyDescent="0.3">
      <c r="O825" s="208"/>
      <c r="P825" s="465"/>
    </row>
    <row r="826" spans="15:16" ht="12.75" customHeight="1" x14ac:dyDescent="0.3">
      <c r="O826" s="208"/>
      <c r="P826" s="465"/>
    </row>
    <row r="827" spans="15:16" ht="12.75" customHeight="1" x14ac:dyDescent="0.3">
      <c r="O827" s="208"/>
      <c r="P827" s="465"/>
    </row>
    <row r="828" spans="15:16" ht="12.75" customHeight="1" x14ac:dyDescent="0.3">
      <c r="O828" s="208"/>
      <c r="P828" s="465"/>
    </row>
    <row r="829" spans="15:16" ht="12.75" customHeight="1" x14ac:dyDescent="0.3">
      <c r="O829" s="208"/>
      <c r="P829" s="465"/>
    </row>
    <row r="830" spans="15:16" ht="12.75" customHeight="1" x14ac:dyDescent="0.3">
      <c r="O830" s="208"/>
      <c r="P830" s="465"/>
    </row>
    <row r="831" spans="15:16" ht="12.75" customHeight="1" x14ac:dyDescent="0.3">
      <c r="O831" s="208"/>
      <c r="P831" s="465"/>
    </row>
    <row r="832" spans="15:16" ht="12.75" customHeight="1" x14ac:dyDescent="0.3">
      <c r="O832" s="208"/>
      <c r="P832" s="465"/>
    </row>
    <row r="833" spans="15:16" ht="12.75" customHeight="1" x14ac:dyDescent="0.3">
      <c r="O833" s="208"/>
      <c r="P833" s="465"/>
    </row>
    <row r="834" spans="15:16" ht="12.75" customHeight="1" x14ac:dyDescent="0.3">
      <c r="O834" s="208"/>
      <c r="P834" s="465"/>
    </row>
    <row r="835" spans="15:16" ht="12.75" customHeight="1" x14ac:dyDescent="0.3">
      <c r="O835" s="208"/>
      <c r="P835" s="465"/>
    </row>
    <row r="836" spans="15:16" ht="12.75" customHeight="1" x14ac:dyDescent="0.3">
      <c r="O836" s="208"/>
      <c r="P836" s="465"/>
    </row>
    <row r="837" spans="15:16" ht="12.75" customHeight="1" x14ac:dyDescent="0.3">
      <c r="O837" s="208"/>
      <c r="P837" s="465"/>
    </row>
    <row r="838" spans="15:16" ht="12.75" customHeight="1" x14ac:dyDescent="0.3">
      <c r="O838" s="208"/>
      <c r="P838" s="465"/>
    </row>
    <row r="839" spans="15:16" ht="12.75" customHeight="1" x14ac:dyDescent="0.3">
      <c r="O839" s="208"/>
      <c r="P839" s="465"/>
    </row>
    <row r="840" spans="15:16" ht="12.75" customHeight="1" x14ac:dyDescent="0.3">
      <c r="O840" s="208"/>
      <c r="P840" s="465"/>
    </row>
    <row r="841" spans="15:16" ht="12.75" customHeight="1" x14ac:dyDescent="0.3">
      <c r="O841" s="208"/>
      <c r="P841" s="465"/>
    </row>
    <row r="842" spans="15:16" ht="12.75" customHeight="1" x14ac:dyDescent="0.3">
      <c r="O842" s="208"/>
      <c r="P842" s="465"/>
    </row>
    <row r="843" spans="15:16" ht="12.75" customHeight="1" x14ac:dyDescent="0.3">
      <c r="O843" s="208"/>
      <c r="P843" s="465"/>
    </row>
    <row r="844" spans="15:16" ht="12.75" customHeight="1" x14ac:dyDescent="0.3">
      <c r="O844" s="208"/>
      <c r="P844" s="465"/>
    </row>
    <row r="845" spans="15:16" ht="12.75" customHeight="1" x14ac:dyDescent="0.3">
      <c r="O845" s="208"/>
      <c r="P845" s="465"/>
    </row>
    <row r="846" spans="15:16" ht="12.75" customHeight="1" x14ac:dyDescent="0.3">
      <c r="O846" s="208"/>
      <c r="P846" s="465"/>
    </row>
    <row r="847" spans="15:16" ht="12.75" customHeight="1" x14ac:dyDescent="0.3">
      <c r="O847" s="208"/>
      <c r="P847" s="465"/>
    </row>
    <row r="848" spans="15:16" ht="12.75" customHeight="1" x14ac:dyDescent="0.3">
      <c r="O848" s="208"/>
      <c r="P848" s="465"/>
    </row>
    <row r="849" spans="15:16" ht="12.75" customHeight="1" x14ac:dyDescent="0.3">
      <c r="O849" s="208"/>
      <c r="P849" s="465"/>
    </row>
    <row r="850" spans="15:16" ht="12.75" customHeight="1" x14ac:dyDescent="0.3">
      <c r="O850" s="208"/>
      <c r="P850" s="465"/>
    </row>
    <row r="851" spans="15:16" ht="12.75" customHeight="1" x14ac:dyDescent="0.3">
      <c r="O851" s="208"/>
      <c r="P851" s="465"/>
    </row>
    <row r="852" spans="15:16" ht="12.75" customHeight="1" x14ac:dyDescent="0.3">
      <c r="O852" s="208"/>
      <c r="P852" s="465"/>
    </row>
    <row r="853" spans="15:16" ht="12.75" customHeight="1" x14ac:dyDescent="0.3">
      <c r="O853" s="208"/>
      <c r="P853" s="465"/>
    </row>
    <row r="854" spans="15:16" ht="12.75" customHeight="1" x14ac:dyDescent="0.3">
      <c r="O854" s="208"/>
      <c r="P854" s="465"/>
    </row>
    <row r="855" spans="15:16" ht="12.75" customHeight="1" x14ac:dyDescent="0.3">
      <c r="O855" s="208"/>
      <c r="P855" s="465"/>
    </row>
    <row r="856" spans="15:16" ht="12.75" customHeight="1" x14ac:dyDescent="0.3">
      <c r="O856" s="208"/>
      <c r="P856" s="465"/>
    </row>
    <row r="857" spans="15:16" ht="12.75" customHeight="1" x14ac:dyDescent="0.3">
      <c r="O857" s="208"/>
      <c r="P857" s="465"/>
    </row>
    <row r="858" spans="15:16" ht="12.75" customHeight="1" x14ac:dyDescent="0.3">
      <c r="O858" s="208"/>
      <c r="P858" s="465"/>
    </row>
    <row r="859" spans="15:16" ht="12.75" customHeight="1" x14ac:dyDescent="0.3">
      <c r="O859" s="208"/>
      <c r="P859" s="465"/>
    </row>
    <row r="860" spans="15:16" ht="12.75" customHeight="1" x14ac:dyDescent="0.3">
      <c r="O860" s="208"/>
      <c r="P860" s="465"/>
    </row>
    <row r="861" spans="15:16" ht="12.75" customHeight="1" x14ac:dyDescent="0.3">
      <c r="O861" s="208"/>
      <c r="P861" s="465"/>
    </row>
    <row r="862" spans="15:16" ht="12.75" customHeight="1" x14ac:dyDescent="0.3">
      <c r="O862" s="208"/>
      <c r="P862" s="465"/>
    </row>
    <row r="863" spans="15:16" ht="12.75" customHeight="1" x14ac:dyDescent="0.3">
      <c r="O863" s="208"/>
      <c r="P863" s="465"/>
    </row>
    <row r="864" spans="15:16" ht="12.75" customHeight="1" x14ac:dyDescent="0.3">
      <c r="O864" s="208"/>
      <c r="P864" s="465"/>
    </row>
    <row r="865" spans="15:16" ht="12.75" customHeight="1" x14ac:dyDescent="0.3">
      <c r="O865" s="208"/>
      <c r="P865" s="465"/>
    </row>
    <row r="866" spans="15:16" ht="12.75" customHeight="1" x14ac:dyDescent="0.3">
      <c r="O866" s="208"/>
      <c r="P866" s="465"/>
    </row>
    <row r="867" spans="15:16" ht="12.75" customHeight="1" x14ac:dyDescent="0.3">
      <c r="O867" s="208"/>
      <c r="P867" s="465"/>
    </row>
    <row r="868" spans="15:16" ht="12.75" customHeight="1" x14ac:dyDescent="0.3">
      <c r="O868" s="208"/>
      <c r="P868" s="465"/>
    </row>
    <row r="869" spans="15:16" ht="12.75" customHeight="1" x14ac:dyDescent="0.3">
      <c r="O869" s="208"/>
      <c r="P869" s="465"/>
    </row>
    <row r="870" spans="15:16" ht="12.75" customHeight="1" x14ac:dyDescent="0.3">
      <c r="O870" s="208"/>
      <c r="P870" s="465"/>
    </row>
    <row r="871" spans="15:16" ht="12.75" customHeight="1" x14ac:dyDescent="0.3">
      <c r="O871" s="208"/>
      <c r="P871" s="465"/>
    </row>
    <row r="872" spans="15:16" ht="12.75" customHeight="1" x14ac:dyDescent="0.3">
      <c r="O872" s="208"/>
      <c r="P872" s="465"/>
    </row>
    <row r="873" spans="15:16" ht="12.75" customHeight="1" x14ac:dyDescent="0.3">
      <c r="O873" s="208"/>
      <c r="P873" s="465"/>
    </row>
    <row r="874" spans="15:16" ht="12.75" customHeight="1" x14ac:dyDescent="0.3">
      <c r="O874" s="208"/>
      <c r="P874" s="465"/>
    </row>
    <row r="875" spans="15:16" ht="12.75" customHeight="1" x14ac:dyDescent="0.3">
      <c r="O875" s="208"/>
      <c r="P875" s="465"/>
    </row>
    <row r="876" spans="15:16" ht="12.75" customHeight="1" x14ac:dyDescent="0.3">
      <c r="O876" s="208"/>
      <c r="P876" s="465"/>
    </row>
    <row r="877" spans="15:16" ht="12.75" customHeight="1" x14ac:dyDescent="0.3">
      <c r="O877" s="208"/>
      <c r="P877" s="465"/>
    </row>
    <row r="878" spans="15:16" ht="12.75" customHeight="1" x14ac:dyDescent="0.3">
      <c r="O878" s="208"/>
      <c r="P878" s="465"/>
    </row>
    <row r="879" spans="15:16" ht="12.75" customHeight="1" x14ac:dyDescent="0.3">
      <c r="O879" s="208"/>
      <c r="P879" s="465"/>
    </row>
    <row r="880" spans="15:16" ht="12.75" customHeight="1" x14ac:dyDescent="0.3">
      <c r="O880" s="208"/>
      <c r="P880" s="465"/>
    </row>
    <row r="881" spans="15:16" ht="12.75" customHeight="1" x14ac:dyDescent="0.3">
      <c r="O881" s="208"/>
      <c r="P881" s="465"/>
    </row>
    <row r="882" spans="15:16" ht="12.75" customHeight="1" x14ac:dyDescent="0.3">
      <c r="O882" s="208"/>
      <c r="P882" s="465"/>
    </row>
    <row r="883" spans="15:16" ht="12.75" customHeight="1" x14ac:dyDescent="0.3">
      <c r="O883" s="208"/>
      <c r="P883" s="465"/>
    </row>
    <row r="884" spans="15:16" ht="12.75" customHeight="1" x14ac:dyDescent="0.3">
      <c r="O884" s="208"/>
      <c r="P884" s="465"/>
    </row>
    <row r="885" spans="15:16" ht="12.75" customHeight="1" x14ac:dyDescent="0.3">
      <c r="O885" s="208"/>
      <c r="P885" s="465"/>
    </row>
    <row r="886" spans="15:16" ht="12.75" customHeight="1" x14ac:dyDescent="0.3">
      <c r="O886" s="208"/>
      <c r="P886" s="465"/>
    </row>
    <row r="887" spans="15:16" ht="12.75" customHeight="1" x14ac:dyDescent="0.3">
      <c r="O887" s="208"/>
      <c r="P887" s="465"/>
    </row>
    <row r="888" spans="15:16" ht="12.75" customHeight="1" x14ac:dyDescent="0.3">
      <c r="O888" s="208"/>
      <c r="P888" s="465"/>
    </row>
    <row r="889" spans="15:16" ht="12.75" customHeight="1" x14ac:dyDescent="0.3">
      <c r="O889" s="208"/>
      <c r="P889" s="465"/>
    </row>
    <row r="890" spans="15:16" ht="12.75" customHeight="1" x14ac:dyDescent="0.3">
      <c r="O890" s="208"/>
      <c r="P890" s="465"/>
    </row>
    <row r="891" spans="15:16" ht="12.75" customHeight="1" x14ac:dyDescent="0.3">
      <c r="O891" s="208"/>
      <c r="P891" s="465"/>
    </row>
    <row r="892" spans="15:16" ht="12.75" customHeight="1" x14ac:dyDescent="0.3">
      <c r="O892" s="208"/>
      <c r="P892" s="465"/>
    </row>
    <row r="893" spans="15:16" ht="12.75" customHeight="1" x14ac:dyDescent="0.3">
      <c r="O893" s="208"/>
      <c r="P893" s="465"/>
    </row>
    <row r="894" spans="15:16" ht="12.75" customHeight="1" x14ac:dyDescent="0.3">
      <c r="O894" s="208"/>
      <c r="P894" s="465"/>
    </row>
    <row r="895" spans="15:16" ht="12.75" customHeight="1" x14ac:dyDescent="0.3">
      <c r="O895" s="208"/>
      <c r="P895" s="465"/>
    </row>
    <row r="896" spans="15:16" ht="12.75" customHeight="1" x14ac:dyDescent="0.3">
      <c r="O896" s="208"/>
      <c r="P896" s="465"/>
    </row>
    <row r="897" spans="15:16" ht="12.75" customHeight="1" x14ac:dyDescent="0.3">
      <c r="O897" s="208"/>
      <c r="P897" s="465"/>
    </row>
    <row r="898" spans="15:16" ht="12.75" customHeight="1" x14ac:dyDescent="0.3">
      <c r="O898" s="208"/>
      <c r="P898" s="465"/>
    </row>
    <row r="899" spans="15:16" ht="12.75" customHeight="1" x14ac:dyDescent="0.3">
      <c r="O899" s="208"/>
      <c r="P899" s="465"/>
    </row>
    <row r="900" spans="15:16" ht="12.75" customHeight="1" x14ac:dyDescent="0.3">
      <c r="O900" s="208"/>
      <c r="P900" s="465"/>
    </row>
    <row r="901" spans="15:16" ht="12.75" customHeight="1" x14ac:dyDescent="0.3">
      <c r="O901" s="208"/>
      <c r="P901" s="465"/>
    </row>
    <row r="902" spans="15:16" ht="12.75" customHeight="1" x14ac:dyDescent="0.3">
      <c r="O902" s="208"/>
      <c r="P902" s="465"/>
    </row>
    <row r="903" spans="15:16" ht="12.75" customHeight="1" x14ac:dyDescent="0.3">
      <c r="O903" s="208"/>
      <c r="P903" s="465"/>
    </row>
    <row r="904" spans="15:16" ht="12.75" customHeight="1" x14ac:dyDescent="0.3">
      <c r="O904" s="208"/>
      <c r="P904" s="465"/>
    </row>
    <row r="905" spans="15:16" ht="12.75" customHeight="1" x14ac:dyDescent="0.3">
      <c r="O905" s="208"/>
      <c r="P905" s="465"/>
    </row>
    <row r="906" spans="15:16" ht="12.75" customHeight="1" x14ac:dyDescent="0.3">
      <c r="O906" s="208"/>
      <c r="P906" s="465"/>
    </row>
    <row r="907" spans="15:16" ht="12.75" customHeight="1" x14ac:dyDescent="0.3">
      <c r="O907" s="208"/>
      <c r="P907" s="465"/>
    </row>
    <row r="908" spans="15:16" ht="12.75" customHeight="1" x14ac:dyDescent="0.3">
      <c r="O908" s="208"/>
      <c r="P908" s="465"/>
    </row>
    <row r="909" spans="15:16" ht="12.75" customHeight="1" x14ac:dyDescent="0.3">
      <c r="O909" s="208"/>
      <c r="P909" s="465"/>
    </row>
    <row r="910" spans="15:16" ht="12.75" customHeight="1" x14ac:dyDescent="0.3">
      <c r="O910" s="208"/>
      <c r="P910" s="465"/>
    </row>
    <row r="911" spans="15:16" ht="12.75" customHeight="1" x14ac:dyDescent="0.3">
      <c r="O911" s="208"/>
      <c r="P911" s="465"/>
    </row>
    <row r="912" spans="15:16" ht="12.75" customHeight="1" x14ac:dyDescent="0.3">
      <c r="O912" s="208"/>
      <c r="P912" s="465"/>
    </row>
    <row r="913" spans="15:16" ht="12.75" customHeight="1" x14ac:dyDescent="0.3">
      <c r="O913" s="208"/>
      <c r="P913" s="465"/>
    </row>
    <row r="914" spans="15:16" ht="12.75" customHeight="1" x14ac:dyDescent="0.3">
      <c r="O914" s="208"/>
      <c r="P914" s="465"/>
    </row>
    <row r="915" spans="15:16" ht="12.75" customHeight="1" x14ac:dyDescent="0.3">
      <c r="O915" s="208"/>
      <c r="P915" s="465"/>
    </row>
    <row r="916" spans="15:16" ht="12.75" customHeight="1" x14ac:dyDescent="0.3">
      <c r="O916" s="208"/>
      <c r="P916" s="465"/>
    </row>
    <row r="917" spans="15:16" ht="12.75" customHeight="1" x14ac:dyDescent="0.3">
      <c r="O917" s="208"/>
      <c r="P917" s="465"/>
    </row>
    <row r="918" spans="15:16" ht="12.75" customHeight="1" x14ac:dyDescent="0.3">
      <c r="O918" s="208"/>
      <c r="P918" s="465"/>
    </row>
    <row r="919" spans="15:16" ht="12.75" customHeight="1" x14ac:dyDescent="0.3">
      <c r="O919" s="208"/>
      <c r="P919" s="465"/>
    </row>
    <row r="920" spans="15:16" ht="12.75" customHeight="1" x14ac:dyDescent="0.3">
      <c r="O920" s="208"/>
      <c r="P920" s="465"/>
    </row>
    <row r="921" spans="15:16" ht="12.75" customHeight="1" x14ac:dyDescent="0.3">
      <c r="O921" s="208"/>
      <c r="P921" s="465"/>
    </row>
    <row r="922" spans="15:16" ht="12.75" customHeight="1" x14ac:dyDescent="0.3">
      <c r="O922" s="208"/>
      <c r="P922" s="465"/>
    </row>
    <row r="923" spans="15:16" ht="12.75" customHeight="1" x14ac:dyDescent="0.3">
      <c r="O923" s="208"/>
      <c r="P923" s="465"/>
    </row>
    <row r="924" spans="15:16" ht="12.75" customHeight="1" x14ac:dyDescent="0.3">
      <c r="O924" s="208"/>
      <c r="P924" s="465"/>
    </row>
    <row r="925" spans="15:16" ht="12.75" customHeight="1" x14ac:dyDescent="0.3">
      <c r="O925" s="208"/>
      <c r="P925" s="465"/>
    </row>
    <row r="926" spans="15:16" ht="12.75" customHeight="1" x14ac:dyDescent="0.3">
      <c r="O926" s="208"/>
      <c r="P926" s="465"/>
    </row>
    <row r="927" spans="15:16" ht="12.75" customHeight="1" x14ac:dyDescent="0.3">
      <c r="O927" s="208"/>
      <c r="P927" s="465"/>
    </row>
    <row r="928" spans="15:16" ht="12.75" customHeight="1" x14ac:dyDescent="0.3">
      <c r="O928" s="208"/>
      <c r="P928" s="465"/>
    </row>
    <row r="929" spans="15:16" ht="12.75" customHeight="1" x14ac:dyDescent="0.3">
      <c r="O929" s="208"/>
      <c r="P929" s="465"/>
    </row>
    <row r="930" spans="15:16" ht="12.75" customHeight="1" x14ac:dyDescent="0.3">
      <c r="O930" s="208"/>
      <c r="P930" s="465"/>
    </row>
    <row r="931" spans="15:16" ht="12.75" customHeight="1" x14ac:dyDescent="0.3">
      <c r="O931" s="208"/>
      <c r="P931" s="465"/>
    </row>
    <row r="932" spans="15:16" ht="12.75" customHeight="1" x14ac:dyDescent="0.3">
      <c r="O932" s="208"/>
      <c r="P932" s="465"/>
    </row>
    <row r="933" spans="15:16" ht="12.75" customHeight="1" x14ac:dyDescent="0.3">
      <c r="O933" s="208"/>
      <c r="P933" s="465"/>
    </row>
    <row r="934" spans="15:16" ht="12.75" customHeight="1" x14ac:dyDescent="0.3">
      <c r="O934" s="208"/>
      <c r="P934" s="465"/>
    </row>
    <row r="935" spans="15:16" ht="12.75" customHeight="1" x14ac:dyDescent="0.3">
      <c r="O935" s="208"/>
      <c r="P935" s="465"/>
    </row>
    <row r="936" spans="15:16" ht="12.75" customHeight="1" x14ac:dyDescent="0.3">
      <c r="O936" s="208"/>
      <c r="P936" s="465"/>
    </row>
    <row r="937" spans="15:16" ht="12.75" customHeight="1" x14ac:dyDescent="0.3">
      <c r="O937" s="208"/>
      <c r="P937" s="465"/>
    </row>
    <row r="938" spans="15:16" ht="12.75" customHeight="1" x14ac:dyDescent="0.3">
      <c r="O938" s="208"/>
      <c r="P938" s="465"/>
    </row>
    <row r="939" spans="15:16" ht="12.75" customHeight="1" x14ac:dyDescent="0.3">
      <c r="O939" s="208"/>
      <c r="P939" s="465"/>
    </row>
    <row r="940" spans="15:16" ht="12.75" customHeight="1" x14ac:dyDescent="0.3">
      <c r="O940" s="208"/>
      <c r="P940" s="465"/>
    </row>
    <row r="941" spans="15:16" ht="12.75" customHeight="1" x14ac:dyDescent="0.3">
      <c r="O941" s="208"/>
      <c r="P941" s="465"/>
    </row>
    <row r="942" spans="15:16" ht="12.75" customHeight="1" x14ac:dyDescent="0.3">
      <c r="O942" s="208"/>
      <c r="P942" s="465"/>
    </row>
    <row r="943" spans="15:16" ht="12.75" customHeight="1" x14ac:dyDescent="0.3">
      <c r="O943" s="208"/>
      <c r="P943" s="465"/>
    </row>
    <row r="944" spans="15:16" ht="12.75" customHeight="1" x14ac:dyDescent="0.3">
      <c r="O944" s="208"/>
      <c r="P944" s="465"/>
    </row>
    <row r="945" spans="15:16" ht="12.75" customHeight="1" x14ac:dyDescent="0.3">
      <c r="O945" s="208"/>
      <c r="P945" s="465"/>
    </row>
    <row r="946" spans="15:16" ht="12.75" customHeight="1" x14ac:dyDescent="0.3">
      <c r="O946" s="208"/>
      <c r="P946" s="465"/>
    </row>
    <row r="947" spans="15:16" ht="12.75" customHeight="1" x14ac:dyDescent="0.3">
      <c r="O947" s="208"/>
      <c r="P947" s="465"/>
    </row>
    <row r="948" spans="15:16" ht="12.75" customHeight="1" x14ac:dyDescent="0.3">
      <c r="O948" s="208"/>
      <c r="P948" s="465"/>
    </row>
    <row r="949" spans="15:16" ht="12.75" customHeight="1" x14ac:dyDescent="0.3">
      <c r="O949" s="208"/>
      <c r="P949" s="465"/>
    </row>
    <row r="950" spans="15:16" ht="12.75" customHeight="1" x14ac:dyDescent="0.3">
      <c r="O950" s="208"/>
      <c r="P950" s="465"/>
    </row>
    <row r="951" spans="15:16" ht="12.75" customHeight="1" x14ac:dyDescent="0.3">
      <c r="O951" s="208"/>
      <c r="P951" s="465"/>
    </row>
    <row r="952" spans="15:16" ht="12.75" customHeight="1" x14ac:dyDescent="0.3">
      <c r="O952" s="208"/>
      <c r="P952" s="465"/>
    </row>
    <row r="953" spans="15:16" ht="12.75" customHeight="1" x14ac:dyDescent="0.3">
      <c r="O953" s="208"/>
      <c r="P953" s="465"/>
    </row>
    <row r="954" spans="15:16" ht="12.75" customHeight="1" x14ac:dyDescent="0.3">
      <c r="O954" s="208"/>
      <c r="P954" s="465"/>
    </row>
    <row r="955" spans="15:16" ht="12.75" customHeight="1" x14ac:dyDescent="0.3">
      <c r="O955" s="208"/>
      <c r="P955" s="465"/>
    </row>
    <row r="956" spans="15:16" ht="12.75" customHeight="1" x14ac:dyDescent="0.3">
      <c r="O956" s="208"/>
      <c r="P956" s="465"/>
    </row>
    <row r="957" spans="15:16" ht="12.75" customHeight="1" x14ac:dyDescent="0.3">
      <c r="O957" s="208"/>
      <c r="P957" s="465"/>
    </row>
    <row r="958" spans="15:16" ht="12.75" customHeight="1" x14ac:dyDescent="0.3">
      <c r="O958" s="208"/>
      <c r="P958" s="465"/>
    </row>
    <row r="959" spans="15:16" ht="12.75" customHeight="1" x14ac:dyDescent="0.3">
      <c r="O959" s="208"/>
      <c r="P959" s="465"/>
    </row>
    <row r="960" spans="15:16" ht="12.75" customHeight="1" x14ac:dyDescent="0.3">
      <c r="O960" s="208"/>
      <c r="P960" s="465"/>
    </row>
    <row r="961" spans="15:16" ht="12.75" customHeight="1" x14ac:dyDescent="0.3">
      <c r="O961" s="208"/>
      <c r="P961" s="465"/>
    </row>
    <row r="962" spans="15:16" ht="12.75" customHeight="1" x14ac:dyDescent="0.3">
      <c r="O962" s="208"/>
      <c r="P962" s="465"/>
    </row>
    <row r="963" spans="15:16" ht="12.75" customHeight="1" x14ac:dyDescent="0.3">
      <c r="O963" s="208"/>
      <c r="P963" s="465"/>
    </row>
    <row r="964" spans="15:16" ht="12.75" customHeight="1" x14ac:dyDescent="0.3">
      <c r="O964" s="208"/>
      <c r="P964" s="465"/>
    </row>
    <row r="965" spans="15:16" ht="12.75" customHeight="1" x14ac:dyDescent="0.3">
      <c r="O965" s="208"/>
      <c r="P965" s="465"/>
    </row>
    <row r="966" spans="15:16" ht="12.75" customHeight="1" x14ac:dyDescent="0.3">
      <c r="O966" s="208"/>
      <c r="P966" s="465"/>
    </row>
    <row r="967" spans="15:16" ht="12.75" customHeight="1" x14ac:dyDescent="0.3">
      <c r="O967" s="208"/>
      <c r="P967" s="465"/>
    </row>
    <row r="968" spans="15:16" ht="12.75" customHeight="1" x14ac:dyDescent="0.3">
      <c r="O968" s="208"/>
      <c r="P968" s="465"/>
    </row>
    <row r="969" spans="15:16" ht="12.75" customHeight="1" x14ac:dyDescent="0.3">
      <c r="O969" s="208"/>
      <c r="P969" s="465"/>
    </row>
    <row r="970" spans="15:16" ht="12.75" customHeight="1" x14ac:dyDescent="0.3">
      <c r="O970" s="208"/>
      <c r="P970" s="465"/>
    </row>
    <row r="971" spans="15:16" ht="12.75" customHeight="1" x14ac:dyDescent="0.3">
      <c r="O971" s="208"/>
      <c r="P971" s="465"/>
    </row>
    <row r="972" spans="15:16" ht="12.75" customHeight="1" x14ac:dyDescent="0.3">
      <c r="O972" s="208"/>
      <c r="P972" s="465"/>
    </row>
    <row r="973" spans="15:16" ht="12.75" customHeight="1" x14ac:dyDescent="0.3">
      <c r="O973" s="208"/>
      <c r="P973" s="465"/>
    </row>
    <row r="974" spans="15:16" ht="12.75" customHeight="1" x14ac:dyDescent="0.3">
      <c r="O974" s="208"/>
      <c r="P974" s="465"/>
    </row>
    <row r="975" spans="15:16" ht="12.75" customHeight="1" x14ac:dyDescent="0.3">
      <c r="O975" s="208"/>
      <c r="P975" s="465"/>
    </row>
    <row r="976" spans="15:16" ht="12.75" customHeight="1" x14ac:dyDescent="0.3">
      <c r="O976" s="208"/>
      <c r="P976" s="465"/>
    </row>
    <row r="977" spans="15:16" ht="12.75" customHeight="1" x14ac:dyDescent="0.3">
      <c r="O977" s="208"/>
      <c r="P977" s="465"/>
    </row>
    <row r="978" spans="15:16" ht="12.75" customHeight="1" x14ac:dyDescent="0.3">
      <c r="O978" s="208"/>
      <c r="P978" s="465"/>
    </row>
    <row r="979" spans="15:16" ht="12.75" customHeight="1" x14ac:dyDescent="0.3">
      <c r="O979" s="208"/>
      <c r="P979" s="465"/>
    </row>
    <row r="980" spans="15:16" ht="12.75" customHeight="1" x14ac:dyDescent="0.3">
      <c r="O980" s="208"/>
      <c r="P980" s="465"/>
    </row>
    <row r="981" spans="15:16" ht="12.75" customHeight="1" x14ac:dyDescent="0.3">
      <c r="O981" s="208"/>
      <c r="P981" s="465"/>
    </row>
    <row r="982" spans="15:16" ht="12.75" customHeight="1" x14ac:dyDescent="0.3">
      <c r="O982" s="208"/>
      <c r="P982" s="465"/>
    </row>
    <row r="983" spans="15:16" ht="12.75" customHeight="1" x14ac:dyDescent="0.3">
      <c r="O983" s="208"/>
      <c r="P983" s="465"/>
    </row>
    <row r="984" spans="15:16" ht="12.75" customHeight="1" x14ac:dyDescent="0.3">
      <c r="O984" s="208"/>
      <c r="P984" s="465"/>
    </row>
    <row r="985" spans="15:16" ht="12.75" customHeight="1" x14ac:dyDescent="0.3">
      <c r="O985" s="208"/>
      <c r="P985" s="465"/>
    </row>
    <row r="986" spans="15:16" ht="12.75" customHeight="1" x14ac:dyDescent="0.3">
      <c r="O986" s="208"/>
      <c r="P986" s="465"/>
    </row>
    <row r="987" spans="15:16" ht="12.75" customHeight="1" x14ac:dyDescent="0.3">
      <c r="O987" s="208"/>
      <c r="P987" s="465"/>
    </row>
    <row r="988" spans="15:16" ht="12.75" customHeight="1" x14ac:dyDescent="0.3">
      <c r="O988" s="208"/>
      <c r="P988" s="465"/>
    </row>
    <row r="989" spans="15:16" ht="12.75" customHeight="1" x14ac:dyDescent="0.3">
      <c r="O989" s="208"/>
      <c r="P989" s="465"/>
    </row>
    <row r="990" spans="15:16" ht="12.75" customHeight="1" x14ac:dyDescent="0.3">
      <c r="O990" s="208"/>
      <c r="P990" s="465"/>
    </row>
    <row r="991" spans="15:16" ht="12.75" customHeight="1" x14ac:dyDescent="0.3">
      <c r="O991" s="208"/>
      <c r="P991" s="465"/>
    </row>
    <row r="992" spans="15:16" ht="12.75" customHeight="1" x14ac:dyDescent="0.3">
      <c r="O992" s="208"/>
      <c r="P992" s="465"/>
    </row>
    <row r="993" spans="15:16" ht="12.75" customHeight="1" x14ac:dyDescent="0.3">
      <c r="O993" s="208"/>
      <c r="P993" s="465"/>
    </row>
    <row r="994" spans="15:16" ht="12.75" customHeight="1" x14ac:dyDescent="0.3">
      <c r="O994" s="208"/>
      <c r="P994" s="465"/>
    </row>
    <row r="995" spans="15:16" ht="12.75" customHeight="1" x14ac:dyDescent="0.3">
      <c r="O995" s="208"/>
      <c r="P995" s="465"/>
    </row>
    <row r="996" spans="15:16" ht="12.75" customHeight="1" x14ac:dyDescent="0.3">
      <c r="O996" s="208"/>
      <c r="P996" s="465"/>
    </row>
    <row r="997" spans="15:16" ht="12.75" customHeight="1" x14ac:dyDescent="0.3">
      <c r="O997" s="208"/>
      <c r="P997" s="465"/>
    </row>
    <row r="998" spans="15:16" ht="12.75" customHeight="1" x14ac:dyDescent="0.3">
      <c r="O998" s="208"/>
      <c r="P998" s="465"/>
    </row>
    <row r="999" spans="15:16" ht="12.75" customHeight="1" x14ac:dyDescent="0.3">
      <c r="O999" s="208"/>
      <c r="P999" s="465"/>
    </row>
    <row r="1000" spans="15:16" ht="12.75" customHeight="1" x14ac:dyDescent="0.3">
      <c r="O1000" s="208"/>
      <c r="P1000" s="465"/>
    </row>
    <row r="1001" spans="15:16" ht="12.75" customHeight="1" x14ac:dyDescent="0.3">
      <c r="O1001" s="208"/>
      <c r="P1001" s="465"/>
    </row>
    <row r="1002" spans="15:16" ht="12.75" customHeight="1" x14ac:dyDescent="0.3">
      <c r="O1002" s="208"/>
      <c r="P1002" s="465"/>
    </row>
    <row r="1003" spans="15:16" ht="12.75" customHeight="1" x14ac:dyDescent="0.3">
      <c r="O1003" s="208"/>
      <c r="P1003" s="465"/>
    </row>
    <row r="1004" spans="15:16" ht="12.75" customHeight="1" x14ac:dyDescent="0.3">
      <c r="O1004" s="208"/>
      <c r="P1004" s="465"/>
    </row>
    <row r="1005" spans="15:16" ht="12.75" customHeight="1" x14ac:dyDescent="0.3">
      <c r="O1005" s="208"/>
      <c r="P1005" s="465"/>
    </row>
    <row r="1006" spans="15:16" ht="12.75" customHeight="1" x14ac:dyDescent="0.3">
      <c r="O1006" s="208"/>
      <c r="P1006" s="465"/>
    </row>
    <row r="1007" spans="15:16" ht="12.75" customHeight="1" x14ac:dyDescent="0.3">
      <c r="O1007" s="208"/>
      <c r="P1007" s="465"/>
    </row>
    <row r="1008" spans="15:16" ht="12.75" customHeight="1" x14ac:dyDescent="0.3">
      <c r="O1008" s="208"/>
      <c r="P1008" s="465"/>
    </row>
    <row r="1009" spans="15:16" ht="12.75" customHeight="1" x14ac:dyDescent="0.3">
      <c r="O1009" s="208"/>
      <c r="P1009" s="465"/>
    </row>
    <row r="1010" spans="15:16" ht="12.75" customHeight="1" x14ac:dyDescent="0.3">
      <c r="O1010" s="208"/>
      <c r="P1010" s="465"/>
    </row>
    <row r="1011" spans="15:16" ht="12.75" customHeight="1" x14ac:dyDescent="0.3">
      <c r="O1011" s="208"/>
      <c r="P1011" s="465"/>
    </row>
    <row r="1012" spans="15:16" ht="12.75" customHeight="1" x14ac:dyDescent="0.3">
      <c r="O1012" s="208"/>
      <c r="P1012" s="465"/>
    </row>
    <row r="1013" spans="15:16" ht="12.75" customHeight="1" x14ac:dyDescent="0.3">
      <c r="O1013" s="208"/>
      <c r="P1013" s="465"/>
    </row>
    <row r="1014" spans="15:16" ht="12.75" customHeight="1" x14ac:dyDescent="0.3">
      <c r="O1014" s="208"/>
      <c r="P1014" s="465"/>
    </row>
    <row r="1015" spans="15:16" ht="12.75" customHeight="1" x14ac:dyDescent="0.3">
      <c r="O1015" s="208"/>
      <c r="P1015" s="465"/>
    </row>
    <row r="1016" spans="15:16" ht="12.75" customHeight="1" x14ac:dyDescent="0.3">
      <c r="O1016" s="208"/>
      <c r="P1016" s="465"/>
    </row>
    <row r="1017" spans="15:16" ht="12.75" customHeight="1" x14ac:dyDescent="0.3">
      <c r="O1017" s="208"/>
      <c r="P1017" s="465"/>
    </row>
    <row r="1018" spans="15:16" ht="12.75" customHeight="1" x14ac:dyDescent="0.3">
      <c r="O1018" s="208"/>
      <c r="P1018" s="465"/>
    </row>
    <row r="1019" spans="15:16" ht="12.75" customHeight="1" x14ac:dyDescent="0.3">
      <c r="O1019" s="208"/>
      <c r="P1019" s="465"/>
    </row>
    <row r="1020" spans="15:16" ht="12.75" customHeight="1" x14ac:dyDescent="0.3">
      <c r="O1020" s="208"/>
      <c r="P1020" s="465"/>
    </row>
    <row r="1021" spans="15:16" ht="12.75" customHeight="1" x14ac:dyDescent="0.3">
      <c r="O1021" s="208"/>
      <c r="P1021" s="465"/>
    </row>
    <row r="1022" spans="15:16" ht="12.75" customHeight="1" x14ac:dyDescent="0.3">
      <c r="O1022" s="208"/>
      <c r="P1022" s="465"/>
    </row>
    <row r="1023" spans="15:16" ht="12.75" customHeight="1" x14ac:dyDescent="0.3">
      <c r="O1023" s="208"/>
      <c r="P1023" s="465"/>
    </row>
    <row r="1024" spans="15:16" ht="12.75" customHeight="1" x14ac:dyDescent="0.3">
      <c r="O1024" s="208"/>
      <c r="P1024" s="465"/>
    </row>
    <row r="1025" spans="15:16" ht="12.75" customHeight="1" x14ac:dyDescent="0.3">
      <c r="O1025" s="208"/>
      <c r="P1025" s="465"/>
    </row>
    <row r="1026" spans="15:16" ht="12.75" customHeight="1" x14ac:dyDescent="0.3">
      <c r="O1026" s="208"/>
      <c r="P1026" s="465"/>
    </row>
    <row r="1027" spans="15:16" ht="12.75" customHeight="1" x14ac:dyDescent="0.3">
      <c r="O1027" s="208"/>
      <c r="P1027" s="465"/>
    </row>
    <row r="1028" spans="15:16" ht="12.75" customHeight="1" x14ac:dyDescent="0.3">
      <c r="O1028" s="208"/>
      <c r="P1028" s="465"/>
    </row>
    <row r="1029" spans="15:16" ht="12.75" customHeight="1" x14ac:dyDescent="0.3">
      <c r="O1029" s="208"/>
      <c r="P1029" s="465"/>
    </row>
    <row r="1030" spans="15:16" ht="12.75" customHeight="1" x14ac:dyDescent="0.3">
      <c r="O1030" s="208"/>
      <c r="P1030" s="465"/>
    </row>
    <row r="1031" spans="15:16" ht="12.75" customHeight="1" x14ac:dyDescent="0.3">
      <c r="O1031" s="208"/>
      <c r="P1031" s="465"/>
    </row>
    <row r="1032" spans="15:16" ht="12.75" customHeight="1" x14ac:dyDescent="0.3">
      <c r="O1032" s="208"/>
      <c r="P1032" s="465"/>
    </row>
    <row r="1033" spans="15:16" ht="12.75" customHeight="1" x14ac:dyDescent="0.3">
      <c r="O1033" s="208"/>
      <c r="P1033" s="465"/>
    </row>
    <row r="1034" spans="15:16" ht="12.75" customHeight="1" x14ac:dyDescent="0.3">
      <c r="O1034" s="208"/>
      <c r="P1034" s="465"/>
    </row>
    <row r="1035" spans="15:16" ht="12.75" customHeight="1" x14ac:dyDescent="0.3">
      <c r="O1035" s="208"/>
      <c r="P1035" s="465"/>
    </row>
    <row r="1036" spans="15:16" ht="12.75" customHeight="1" x14ac:dyDescent="0.3">
      <c r="O1036" s="208"/>
      <c r="P1036" s="465"/>
    </row>
    <row r="1037" spans="15:16" ht="12.75" customHeight="1" x14ac:dyDescent="0.3">
      <c r="O1037" s="208"/>
      <c r="P1037" s="465"/>
    </row>
    <row r="1038" spans="15:16" ht="12.75" customHeight="1" x14ac:dyDescent="0.3">
      <c r="O1038" s="208"/>
      <c r="P1038" s="465"/>
    </row>
    <row r="1039" spans="15:16" ht="12.75" customHeight="1" x14ac:dyDescent="0.3">
      <c r="O1039" s="208"/>
      <c r="P1039" s="465"/>
    </row>
    <row r="1040" spans="15:16" ht="12.75" customHeight="1" x14ac:dyDescent="0.3">
      <c r="O1040" s="208"/>
      <c r="P1040" s="465"/>
    </row>
    <row r="1041" spans="15:16" ht="12.75" customHeight="1" x14ac:dyDescent="0.3">
      <c r="O1041" s="208"/>
      <c r="P1041" s="465"/>
    </row>
    <row r="1042" spans="15:16" ht="12.75" customHeight="1" x14ac:dyDescent="0.3">
      <c r="O1042" s="208"/>
      <c r="P1042" s="465"/>
    </row>
    <row r="1043" spans="15:16" ht="12.75" customHeight="1" x14ac:dyDescent="0.3">
      <c r="O1043" s="208"/>
      <c r="P1043" s="465"/>
    </row>
    <row r="1044" spans="15:16" ht="12.75" customHeight="1" x14ac:dyDescent="0.3">
      <c r="O1044" s="208"/>
      <c r="P1044" s="465"/>
    </row>
    <row r="1045" spans="15:16" ht="12.75" customHeight="1" x14ac:dyDescent="0.3">
      <c r="O1045" s="208"/>
      <c r="P1045" s="465"/>
    </row>
    <row r="1046" spans="15:16" ht="12.75" customHeight="1" x14ac:dyDescent="0.3">
      <c r="O1046" s="208"/>
      <c r="P1046" s="465"/>
    </row>
    <row r="1047" spans="15:16" ht="12.75" customHeight="1" x14ac:dyDescent="0.3">
      <c r="O1047" s="208"/>
      <c r="P1047" s="465"/>
    </row>
    <row r="1048" spans="15:16" ht="12.75" customHeight="1" x14ac:dyDescent="0.3">
      <c r="O1048" s="208"/>
      <c r="P1048" s="465"/>
    </row>
    <row r="1049" spans="15:16" ht="12.75" customHeight="1" x14ac:dyDescent="0.3">
      <c r="O1049" s="208"/>
      <c r="P1049" s="465"/>
    </row>
    <row r="1050" spans="15:16" ht="12.75" customHeight="1" x14ac:dyDescent="0.3">
      <c r="O1050" s="208"/>
      <c r="P1050" s="465"/>
    </row>
    <row r="1051" spans="15:16" ht="12.75" customHeight="1" x14ac:dyDescent="0.3">
      <c r="O1051" s="208"/>
      <c r="P1051" s="465"/>
    </row>
    <row r="1052" spans="15:16" ht="12.75" customHeight="1" x14ac:dyDescent="0.3">
      <c r="O1052" s="208"/>
      <c r="P1052" s="465"/>
    </row>
    <row r="1053" spans="15:16" ht="12.75" customHeight="1" x14ac:dyDescent="0.3">
      <c r="O1053" s="208"/>
      <c r="P1053" s="465"/>
    </row>
    <row r="1054" spans="15:16" ht="12.75" customHeight="1" x14ac:dyDescent="0.3">
      <c r="O1054" s="208"/>
      <c r="P1054" s="465"/>
    </row>
    <row r="1055" spans="15:16" ht="12.75" customHeight="1" x14ac:dyDescent="0.3">
      <c r="O1055" s="208"/>
      <c r="P1055" s="465"/>
    </row>
    <row r="1056" spans="15:16" ht="12.75" customHeight="1" x14ac:dyDescent="0.3">
      <c r="O1056" s="208"/>
      <c r="P1056" s="465"/>
    </row>
    <row r="1057" spans="15:16" ht="12.75" customHeight="1" x14ac:dyDescent="0.3">
      <c r="O1057" s="208"/>
      <c r="P1057" s="465"/>
    </row>
    <row r="1058" spans="15:16" ht="12.75" customHeight="1" x14ac:dyDescent="0.3">
      <c r="O1058" s="208"/>
      <c r="P1058" s="465"/>
    </row>
    <row r="1059" spans="15:16" ht="12.75" customHeight="1" x14ac:dyDescent="0.3">
      <c r="O1059" s="208"/>
      <c r="P1059" s="465"/>
    </row>
    <row r="1060" spans="15:16" ht="12.75" customHeight="1" x14ac:dyDescent="0.3">
      <c r="O1060" s="208"/>
      <c r="P1060" s="465"/>
    </row>
    <row r="1061" spans="15:16" ht="12.75" customHeight="1" x14ac:dyDescent="0.3">
      <c r="O1061" s="208"/>
      <c r="P1061" s="465"/>
    </row>
    <row r="1062" spans="15:16" ht="12.75" customHeight="1" x14ac:dyDescent="0.3">
      <c r="O1062" s="208"/>
      <c r="P1062" s="465"/>
    </row>
    <row r="1063" spans="15:16" ht="12.75" customHeight="1" x14ac:dyDescent="0.3">
      <c r="O1063" s="208"/>
      <c r="P1063" s="465"/>
    </row>
    <row r="1064" spans="15:16" ht="12.75" customHeight="1" x14ac:dyDescent="0.3">
      <c r="O1064" s="208"/>
      <c r="P1064" s="465"/>
    </row>
    <row r="1065" spans="15:16" ht="12.75" customHeight="1" x14ac:dyDescent="0.3">
      <c r="O1065" s="208"/>
      <c r="P1065" s="465"/>
    </row>
    <row r="1066" spans="15:16" ht="12.75" customHeight="1" x14ac:dyDescent="0.3">
      <c r="O1066" s="208"/>
      <c r="P1066" s="465"/>
    </row>
    <row r="1067" spans="15:16" ht="12.75" customHeight="1" x14ac:dyDescent="0.3">
      <c r="O1067" s="208"/>
      <c r="P1067" s="465"/>
    </row>
    <row r="1068" spans="15:16" ht="12.75" customHeight="1" x14ac:dyDescent="0.3">
      <c r="O1068" s="208"/>
      <c r="P1068" s="465"/>
    </row>
    <row r="1069" spans="15:16" ht="12.75" customHeight="1" x14ac:dyDescent="0.3">
      <c r="O1069" s="208"/>
      <c r="P1069" s="465"/>
    </row>
    <row r="1070" spans="15:16" ht="12.75" customHeight="1" x14ac:dyDescent="0.3">
      <c r="O1070" s="208"/>
      <c r="P1070" s="465"/>
    </row>
    <row r="1071" spans="15:16" ht="12.75" customHeight="1" x14ac:dyDescent="0.3">
      <c r="O1071" s="208"/>
      <c r="P1071" s="465"/>
    </row>
    <row r="1072" spans="15:16" ht="12.75" customHeight="1" x14ac:dyDescent="0.3">
      <c r="O1072" s="208"/>
      <c r="P1072" s="465"/>
    </row>
    <row r="1073" spans="15:16" ht="12.75" customHeight="1" x14ac:dyDescent="0.3">
      <c r="O1073" s="208"/>
      <c r="P1073" s="465"/>
    </row>
    <row r="1074" spans="15:16" ht="12.75" customHeight="1" x14ac:dyDescent="0.3">
      <c r="O1074" s="208"/>
      <c r="P1074" s="465"/>
    </row>
    <row r="1075" spans="15:16" ht="12.75" customHeight="1" x14ac:dyDescent="0.3">
      <c r="O1075" s="208"/>
      <c r="P1075" s="465"/>
    </row>
    <row r="1076" spans="15:16" ht="12.75" customHeight="1" x14ac:dyDescent="0.3">
      <c r="O1076" s="208"/>
      <c r="P1076" s="465"/>
    </row>
    <row r="1077" spans="15:16" ht="12.75" customHeight="1" x14ac:dyDescent="0.3">
      <c r="O1077" s="208"/>
      <c r="P1077" s="465"/>
    </row>
    <row r="1078" spans="15:16" ht="12.75" customHeight="1" x14ac:dyDescent="0.3">
      <c r="O1078" s="208"/>
      <c r="P1078" s="465"/>
    </row>
    <row r="1079" spans="15:16" ht="12.75" customHeight="1" x14ac:dyDescent="0.3">
      <c r="O1079" s="208"/>
      <c r="P1079" s="465"/>
    </row>
    <row r="1080" spans="15:16" ht="12.75" customHeight="1" x14ac:dyDescent="0.3">
      <c r="O1080" s="208"/>
      <c r="P1080" s="465"/>
    </row>
    <row r="1081" spans="15:16" ht="12.75" customHeight="1" x14ac:dyDescent="0.3">
      <c r="O1081" s="208"/>
      <c r="P1081" s="465"/>
    </row>
    <row r="1082" spans="15:16" ht="12.75" customHeight="1" x14ac:dyDescent="0.3">
      <c r="O1082" s="208"/>
      <c r="P1082" s="465"/>
    </row>
    <row r="1083" spans="15:16" ht="12.75" customHeight="1" x14ac:dyDescent="0.3">
      <c r="O1083" s="208"/>
      <c r="P1083" s="465"/>
    </row>
    <row r="1084" spans="15:16" ht="12.75" customHeight="1" x14ac:dyDescent="0.3">
      <c r="O1084" s="208"/>
      <c r="P1084" s="465"/>
    </row>
    <row r="1085" spans="15:16" ht="12.75" customHeight="1" x14ac:dyDescent="0.3">
      <c r="O1085" s="208"/>
      <c r="P1085" s="465"/>
    </row>
    <row r="1086" spans="15:16" ht="12.75" customHeight="1" x14ac:dyDescent="0.3">
      <c r="O1086" s="208"/>
      <c r="P1086" s="465"/>
    </row>
    <row r="1087" spans="15:16" ht="12.75" customHeight="1" x14ac:dyDescent="0.3">
      <c r="O1087" s="208"/>
      <c r="P1087" s="465"/>
    </row>
    <row r="1088" spans="15:16" ht="12.75" customHeight="1" x14ac:dyDescent="0.3">
      <c r="O1088" s="208"/>
      <c r="P1088" s="465"/>
    </row>
    <row r="1089" spans="15:16" ht="12.75" customHeight="1" x14ac:dyDescent="0.3">
      <c r="O1089" s="208"/>
      <c r="P1089" s="465"/>
    </row>
    <row r="1090" spans="15:16" ht="12.75" customHeight="1" x14ac:dyDescent="0.3">
      <c r="O1090" s="208"/>
      <c r="P1090" s="465"/>
    </row>
    <row r="1091" spans="15:16" ht="12.75" customHeight="1" x14ac:dyDescent="0.3">
      <c r="O1091" s="208"/>
      <c r="P1091" s="465"/>
    </row>
    <row r="1092" spans="15:16" ht="12.75" customHeight="1" x14ac:dyDescent="0.3">
      <c r="O1092" s="208"/>
      <c r="P1092" s="465"/>
    </row>
    <row r="1093" spans="15:16" ht="12.75" customHeight="1" x14ac:dyDescent="0.3">
      <c r="O1093" s="208"/>
      <c r="P1093" s="465"/>
    </row>
    <row r="1094" spans="15:16" ht="12.75" customHeight="1" x14ac:dyDescent="0.3">
      <c r="O1094" s="208"/>
      <c r="P1094" s="465"/>
    </row>
    <row r="1095" spans="15:16" ht="12.75" customHeight="1" x14ac:dyDescent="0.3">
      <c r="O1095" s="208"/>
      <c r="P1095" s="465"/>
    </row>
    <row r="1096" spans="15:16" ht="12.75" customHeight="1" x14ac:dyDescent="0.3">
      <c r="O1096" s="208"/>
      <c r="P1096" s="465"/>
    </row>
    <row r="1097" spans="15:16" ht="12.75" customHeight="1" x14ac:dyDescent="0.3">
      <c r="O1097" s="208"/>
      <c r="P1097" s="465"/>
    </row>
    <row r="1098" spans="15:16" ht="12.75" customHeight="1" x14ac:dyDescent="0.3">
      <c r="O1098" s="208"/>
      <c r="P1098" s="465"/>
    </row>
    <row r="1099" spans="15:16" ht="12.75" customHeight="1" x14ac:dyDescent="0.3">
      <c r="O1099" s="208"/>
      <c r="P1099" s="465"/>
    </row>
    <row r="1100" spans="15:16" ht="12.75" customHeight="1" x14ac:dyDescent="0.3">
      <c r="O1100" s="208"/>
      <c r="P1100" s="465"/>
    </row>
    <row r="1101" spans="15:16" ht="12.75" customHeight="1" x14ac:dyDescent="0.3">
      <c r="O1101" s="208"/>
      <c r="P1101" s="465"/>
    </row>
    <row r="1102" spans="15:16" ht="12.75" customHeight="1" x14ac:dyDescent="0.3">
      <c r="O1102" s="208"/>
      <c r="P1102" s="465"/>
    </row>
    <row r="1103" spans="15:16" ht="12.75" customHeight="1" x14ac:dyDescent="0.3">
      <c r="O1103" s="208"/>
      <c r="P1103" s="465"/>
    </row>
    <row r="1104" spans="15:16" ht="12.75" customHeight="1" x14ac:dyDescent="0.3">
      <c r="O1104" s="208"/>
      <c r="P1104" s="465"/>
    </row>
    <row r="1105" spans="15:16" ht="12.75" customHeight="1" x14ac:dyDescent="0.3">
      <c r="O1105" s="208"/>
      <c r="P1105" s="465"/>
    </row>
    <row r="1106" spans="15:16" ht="12.75" customHeight="1" x14ac:dyDescent="0.3">
      <c r="O1106" s="208"/>
      <c r="P1106" s="465"/>
    </row>
    <row r="1107" spans="15:16" ht="12.75" customHeight="1" x14ac:dyDescent="0.3">
      <c r="O1107" s="208"/>
      <c r="P1107" s="465"/>
    </row>
    <row r="1108" spans="15:16" ht="12.75" customHeight="1" x14ac:dyDescent="0.3">
      <c r="O1108" s="208"/>
      <c r="P1108" s="465"/>
    </row>
    <row r="1109" spans="15:16" ht="12.75" customHeight="1" x14ac:dyDescent="0.3">
      <c r="O1109" s="208"/>
      <c r="P1109" s="465"/>
    </row>
    <row r="1110" spans="15:16" ht="12.75" customHeight="1" x14ac:dyDescent="0.3">
      <c r="O1110" s="208"/>
      <c r="P1110" s="465"/>
    </row>
    <row r="1111" spans="15:16" ht="12.75" customHeight="1" x14ac:dyDescent="0.3">
      <c r="O1111" s="208"/>
      <c r="P1111" s="465"/>
    </row>
    <row r="1112" spans="15:16" ht="12.75" customHeight="1" x14ac:dyDescent="0.3">
      <c r="O1112" s="208"/>
      <c r="P1112" s="465"/>
    </row>
    <row r="1113" spans="15:16" ht="12.75" customHeight="1" x14ac:dyDescent="0.3">
      <c r="O1113" s="208"/>
      <c r="P1113" s="465"/>
    </row>
    <row r="1114" spans="15:16" ht="12.75" customHeight="1" x14ac:dyDescent="0.3">
      <c r="O1114" s="208"/>
      <c r="P1114" s="465"/>
    </row>
    <row r="1115" spans="15:16" ht="12.75" customHeight="1" x14ac:dyDescent="0.3">
      <c r="O1115" s="208"/>
      <c r="P1115" s="465"/>
    </row>
    <row r="1116" spans="15:16" ht="12.75" customHeight="1" x14ac:dyDescent="0.3">
      <c r="O1116" s="208"/>
      <c r="P1116" s="465"/>
    </row>
    <row r="1117" spans="15:16" ht="12.75" customHeight="1" x14ac:dyDescent="0.3">
      <c r="O1117" s="208"/>
      <c r="P1117" s="465"/>
    </row>
    <row r="1118" spans="15:16" ht="12.75" customHeight="1" x14ac:dyDescent="0.3">
      <c r="O1118" s="208"/>
      <c r="P1118" s="465"/>
    </row>
    <row r="1119" spans="15:16" ht="12.75" customHeight="1" x14ac:dyDescent="0.3">
      <c r="O1119" s="208"/>
      <c r="P1119" s="465"/>
    </row>
    <row r="1120" spans="15:16" ht="12.75" customHeight="1" x14ac:dyDescent="0.3">
      <c r="O1120" s="208"/>
      <c r="P1120" s="465"/>
    </row>
    <row r="1121" spans="15:16" ht="12.75" customHeight="1" x14ac:dyDescent="0.3">
      <c r="O1121" s="208"/>
      <c r="P1121" s="465"/>
    </row>
    <row r="1122" spans="15:16" ht="12.75" customHeight="1" x14ac:dyDescent="0.3">
      <c r="O1122" s="208"/>
      <c r="P1122" s="465"/>
    </row>
    <row r="1123" spans="15:16" ht="12.75" customHeight="1" x14ac:dyDescent="0.3">
      <c r="O1123" s="208"/>
      <c r="P1123" s="465"/>
    </row>
    <row r="1124" spans="15:16" ht="12.75" customHeight="1" x14ac:dyDescent="0.3">
      <c r="O1124" s="208"/>
      <c r="P1124" s="465"/>
    </row>
    <row r="1125" spans="15:16" ht="12.75" customHeight="1" x14ac:dyDescent="0.3">
      <c r="O1125" s="208"/>
      <c r="P1125" s="465"/>
    </row>
    <row r="1126" spans="15:16" ht="12.75" customHeight="1" x14ac:dyDescent="0.3">
      <c r="O1126" s="208"/>
      <c r="P1126" s="465"/>
    </row>
    <row r="1127" spans="15:16" ht="12.75" customHeight="1" x14ac:dyDescent="0.3">
      <c r="O1127" s="208"/>
      <c r="P1127" s="465"/>
    </row>
    <row r="1128" spans="15:16" ht="12.75" customHeight="1" x14ac:dyDescent="0.3">
      <c r="O1128" s="208"/>
      <c r="P1128" s="465"/>
    </row>
    <row r="1129" spans="15:16" ht="12.75" customHeight="1" x14ac:dyDescent="0.3">
      <c r="O1129" s="208"/>
      <c r="P1129" s="465"/>
    </row>
    <row r="1130" spans="15:16" ht="12.75" customHeight="1" x14ac:dyDescent="0.3">
      <c r="O1130" s="208"/>
      <c r="P1130" s="465"/>
    </row>
    <row r="1131" spans="15:16" ht="12.75" customHeight="1" x14ac:dyDescent="0.3">
      <c r="O1131" s="208"/>
      <c r="P1131" s="465"/>
    </row>
    <row r="1132" spans="15:16" ht="12.75" customHeight="1" x14ac:dyDescent="0.3">
      <c r="O1132" s="208"/>
      <c r="P1132" s="465"/>
    </row>
    <row r="1133" spans="15:16" ht="12.75" customHeight="1" x14ac:dyDescent="0.3">
      <c r="O1133" s="208"/>
      <c r="P1133" s="465"/>
    </row>
    <row r="1134" spans="15:16" ht="12.75" customHeight="1" x14ac:dyDescent="0.3">
      <c r="O1134" s="208"/>
      <c r="P1134" s="465"/>
    </row>
    <row r="1135" spans="15:16" ht="12.75" customHeight="1" x14ac:dyDescent="0.3">
      <c r="O1135" s="208"/>
      <c r="P1135" s="465"/>
    </row>
    <row r="1136" spans="15:16" ht="12.75" customHeight="1" x14ac:dyDescent="0.3">
      <c r="O1136" s="208"/>
      <c r="P1136" s="465"/>
    </row>
    <row r="1137" spans="15:16" ht="12.75" customHeight="1" x14ac:dyDescent="0.3">
      <c r="O1137" s="208"/>
      <c r="P1137" s="465"/>
    </row>
    <row r="1138" spans="15:16" ht="12.75" customHeight="1" x14ac:dyDescent="0.3">
      <c r="O1138" s="208"/>
      <c r="P1138" s="465"/>
    </row>
    <row r="1139" spans="15:16" ht="12.75" customHeight="1" x14ac:dyDescent="0.3">
      <c r="O1139" s="208"/>
      <c r="P1139" s="465"/>
    </row>
    <row r="1140" spans="15:16" ht="12.75" customHeight="1" x14ac:dyDescent="0.3">
      <c r="O1140" s="208"/>
      <c r="P1140" s="465"/>
    </row>
    <row r="1141" spans="15:16" ht="12.75" customHeight="1" x14ac:dyDescent="0.3">
      <c r="O1141" s="208"/>
      <c r="P1141" s="465"/>
    </row>
    <row r="1142" spans="15:16" ht="12.75" customHeight="1" x14ac:dyDescent="0.3">
      <c r="O1142" s="208"/>
      <c r="P1142" s="465"/>
    </row>
    <row r="1143" spans="15:16" ht="12.75" customHeight="1" x14ac:dyDescent="0.3">
      <c r="O1143" s="208"/>
      <c r="P1143" s="465"/>
    </row>
    <row r="1144" spans="15:16" ht="12.75" customHeight="1" x14ac:dyDescent="0.3">
      <c r="O1144" s="208"/>
      <c r="P1144" s="465"/>
    </row>
    <row r="1145" spans="15:16" ht="12.75" customHeight="1" x14ac:dyDescent="0.3">
      <c r="O1145" s="208"/>
      <c r="P1145" s="465"/>
    </row>
    <row r="1146" spans="15:16" ht="12.75" customHeight="1" x14ac:dyDescent="0.3">
      <c r="O1146" s="208"/>
      <c r="P1146" s="465"/>
    </row>
    <row r="1147" spans="15:16" ht="12.75" customHeight="1" x14ac:dyDescent="0.3">
      <c r="O1147" s="208"/>
      <c r="P1147" s="465"/>
    </row>
    <row r="1148" spans="15:16" ht="12.75" customHeight="1" x14ac:dyDescent="0.3">
      <c r="O1148" s="208"/>
      <c r="P1148" s="465"/>
    </row>
    <row r="1149" spans="15:16" ht="12.75" customHeight="1" x14ac:dyDescent="0.3">
      <c r="O1149" s="208"/>
      <c r="P1149" s="465"/>
    </row>
    <row r="1150" spans="15:16" ht="12.75" customHeight="1" x14ac:dyDescent="0.3">
      <c r="O1150" s="208"/>
      <c r="P1150" s="465"/>
    </row>
    <row r="1151" spans="15:16" ht="12.75" customHeight="1" x14ac:dyDescent="0.3">
      <c r="O1151" s="208"/>
      <c r="P1151" s="465"/>
    </row>
    <row r="1152" spans="15:16" ht="12.75" customHeight="1" x14ac:dyDescent="0.3">
      <c r="O1152" s="208"/>
      <c r="P1152" s="465"/>
    </row>
    <row r="1153" spans="15:16" ht="12.75" customHeight="1" x14ac:dyDescent="0.3">
      <c r="O1153" s="208"/>
      <c r="P1153" s="465"/>
    </row>
    <row r="1154" spans="15:16" ht="12.75" customHeight="1" x14ac:dyDescent="0.3">
      <c r="O1154" s="208"/>
      <c r="P1154" s="465"/>
    </row>
    <row r="1155" spans="15:16" ht="12.75" customHeight="1" x14ac:dyDescent="0.3">
      <c r="O1155" s="208"/>
      <c r="P1155" s="465"/>
    </row>
    <row r="1156" spans="15:16" ht="12.75" customHeight="1" x14ac:dyDescent="0.3">
      <c r="O1156" s="208"/>
      <c r="P1156" s="465"/>
    </row>
    <row r="1157" spans="15:16" ht="12.75" customHeight="1" x14ac:dyDescent="0.3">
      <c r="O1157" s="208"/>
      <c r="P1157" s="465"/>
    </row>
    <row r="1158" spans="15:16" ht="12.75" customHeight="1" x14ac:dyDescent="0.3">
      <c r="O1158" s="208"/>
      <c r="P1158" s="465"/>
    </row>
    <row r="1159" spans="15:16" ht="12.75" customHeight="1" x14ac:dyDescent="0.3">
      <c r="O1159" s="208"/>
      <c r="P1159" s="465"/>
    </row>
    <row r="1160" spans="15:16" ht="12.75" customHeight="1" x14ac:dyDescent="0.3">
      <c r="O1160" s="208"/>
      <c r="P1160" s="465"/>
    </row>
    <row r="1161" spans="15:16" ht="12.75" customHeight="1" x14ac:dyDescent="0.3">
      <c r="O1161" s="208"/>
      <c r="P1161" s="465"/>
    </row>
    <row r="1162" spans="15:16" ht="12.75" customHeight="1" x14ac:dyDescent="0.3">
      <c r="O1162" s="208"/>
      <c r="P1162" s="465"/>
    </row>
    <row r="1163" spans="15:16" ht="12.75" customHeight="1" x14ac:dyDescent="0.3">
      <c r="O1163" s="208"/>
      <c r="P1163" s="465"/>
    </row>
    <row r="1164" spans="15:16" ht="12.75" customHeight="1" x14ac:dyDescent="0.3">
      <c r="O1164" s="208"/>
      <c r="P1164" s="465"/>
    </row>
    <row r="1165" spans="15:16" ht="12.75" customHeight="1" x14ac:dyDescent="0.3">
      <c r="O1165" s="208"/>
      <c r="P1165" s="465"/>
    </row>
    <row r="1166" spans="15:16" ht="12.75" customHeight="1" x14ac:dyDescent="0.3">
      <c r="O1166" s="208"/>
      <c r="P1166" s="465"/>
    </row>
    <row r="1167" spans="15:16" ht="12.75" customHeight="1" x14ac:dyDescent="0.3">
      <c r="O1167" s="208"/>
      <c r="P1167" s="465"/>
    </row>
    <row r="1168" spans="15:16" ht="12.75" customHeight="1" x14ac:dyDescent="0.3">
      <c r="O1168" s="208"/>
      <c r="P1168" s="465"/>
    </row>
    <row r="1169" spans="15:16" ht="12.75" customHeight="1" x14ac:dyDescent="0.3">
      <c r="O1169" s="208"/>
      <c r="P1169" s="465"/>
    </row>
    <row r="1170" spans="15:16" ht="12.75" customHeight="1" x14ac:dyDescent="0.3">
      <c r="O1170" s="208"/>
      <c r="P1170" s="465"/>
    </row>
    <row r="1171" spans="15:16" ht="12.75" customHeight="1" x14ac:dyDescent="0.3">
      <c r="O1171" s="208"/>
      <c r="P1171" s="465"/>
    </row>
    <row r="1172" spans="15:16" ht="12.75" customHeight="1" x14ac:dyDescent="0.3">
      <c r="O1172" s="208"/>
      <c r="P1172" s="465"/>
    </row>
    <row r="1173" spans="15:16" ht="12.75" customHeight="1" x14ac:dyDescent="0.3">
      <c r="O1173" s="208"/>
      <c r="P1173" s="465"/>
    </row>
    <row r="1174" spans="15:16" ht="12.75" customHeight="1" x14ac:dyDescent="0.3">
      <c r="O1174" s="208"/>
      <c r="P1174" s="465"/>
    </row>
    <row r="1175" spans="15:16" ht="12.75" customHeight="1" x14ac:dyDescent="0.3">
      <c r="O1175" s="208"/>
      <c r="P1175" s="465"/>
    </row>
    <row r="1176" spans="15:16" ht="12.75" customHeight="1" x14ac:dyDescent="0.3">
      <c r="O1176" s="208"/>
      <c r="P1176" s="465"/>
    </row>
    <row r="1177" spans="15:16" ht="12.75" customHeight="1" x14ac:dyDescent="0.3">
      <c r="O1177" s="208"/>
      <c r="P1177" s="465"/>
    </row>
    <row r="1178" spans="15:16" ht="12.75" customHeight="1" x14ac:dyDescent="0.3">
      <c r="O1178" s="208"/>
      <c r="P1178" s="465"/>
    </row>
    <row r="1179" spans="15:16" ht="12.75" customHeight="1" x14ac:dyDescent="0.3">
      <c r="O1179" s="208"/>
      <c r="P1179" s="465"/>
    </row>
    <row r="1180" spans="15:16" ht="12.75" customHeight="1" x14ac:dyDescent="0.3">
      <c r="O1180" s="208"/>
      <c r="P1180" s="465"/>
    </row>
    <row r="1181" spans="15:16" ht="12.75" customHeight="1" x14ac:dyDescent="0.3">
      <c r="O1181" s="208"/>
      <c r="P1181" s="465"/>
    </row>
    <row r="1182" spans="15:16" ht="12.75" customHeight="1" x14ac:dyDescent="0.3">
      <c r="O1182" s="208"/>
      <c r="P1182" s="465"/>
    </row>
    <row r="1183" spans="15:16" ht="12.75" customHeight="1" x14ac:dyDescent="0.3">
      <c r="O1183" s="208"/>
      <c r="P1183" s="465"/>
    </row>
    <row r="1184" spans="15:16" ht="12.75" customHeight="1" x14ac:dyDescent="0.3">
      <c r="O1184" s="208"/>
      <c r="P1184" s="465"/>
    </row>
    <row r="1185" spans="15:16" ht="12.75" customHeight="1" x14ac:dyDescent="0.3">
      <c r="O1185" s="208"/>
      <c r="P1185" s="465"/>
    </row>
    <row r="1186" spans="15:16" ht="12.75" customHeight="1" x14ac:dyDescent="0.3">
      <c r="O1186" s="208"/>
      <c r="P1186" s="465"/>
    </row>
    <row r="1187" spans="15:16" ht="12.75" customHeight="1" x14ac:dyDescent="0.3">
      <c r="O1187" s="208"/>
      <c r="P1187" s="465"/>
    </row>
    <row r="1188" spans="15:16" ht="12.75" customHeight="1" x14ac:dyDescent="0.3">
      <c r="O1188" s="208"/>
      <c r="P1188" s="465"/>
    </row>
    <row r="1189" spans="15:16" ht="12.75" customHeight="1" x14ac:dyDescent="0.3">
      <c r="O1189" s="208"/>
      <c r="P1189" s="465"/>
    </row>
    <row r="1190" spans="15:16" ht="12.75" customHeight="1" x14ac:dyDescent="0.3">
      <c r="O1190" s="208"/>
      <c r="P1190" s="465"/>
    </row>
    <row r="1191" spans="15:16" ht="12.75" customHeight="1" x14ac:dyDescent="0.3">
      <c r="O1191" s="208"/>
      <c r="P1191" s="465"/>
    </row>
    <row r="1192" spans="15:16" ht="12.75" customHeight="1" x14ac:dyDescent="0.3">
      <c r="O1192" s="208"/>
      <c r="P1192" s="465"/>
    </row>
    <row r="1193" spans="15:16" ht="12.75" customHeight="1" x14ac:dyDescent="0.3">
      <c r="O1193" s="208"/>
      <c r="P1193" s="465"/>
    </row>
    <row r="1194" spans="15:16" ht="12.75" customHeight="1" x14ac:dyDescent="0.3">
      <c r="O1194" s="208"/>
      <c r="P1194" s="465"/>
    </row>
    <row r="1195" spans="15:16" ht="12.75" customHeight="1" x14ac:dyDescent="0.3">
      <c r="O1195" s="208"/>
      <c r="P1195" s="465"/>
    </row>
    <row r="1196" spans="15:16" ht="12.75" customHeight="1" x14ac:dyDescent="0.3">
      <c r="O1196" s="208"/>
      <c r="P1196" s="465"/>
    </row>
    <row r="1197" spans="15:16" ht="12.75" customHeight="1" x14ac:dyDescent="0.3">
      <c r="O1197" s="208"/>
      <c r="P1197" s="465"/>
    </row>
    <row r="1198" spans="15:16" ht="12.75" customHeight="1" x14ac:dyDescent="0.3">
      <c r="O1198" s="208"/>
      <c r="P1198" s="465"/>
    </row>
    <row r="1199" spans="15:16" ht="12.75" customHeight="1" x14ac:dyDescent="0.3">
      <c r="O1199" s="208"/>
      <c r="P1199" s="465"/>
    </row>
    <row r="1200" spans="15:16" ht="12.75" customHeight="1" x14ac:dyDescent="0.3">
      <c r="O1200" s="208"/>
      <c r="P1200" s="465"/>
    </row>
    <row r="1201" spans="15:16" ht="12.75" customHeight="1" x14ac:dyDescent="0.3">
      <c r="O1201" s="208"/>
      <c r="P1201" s="465"/>
    </row>
    <row r="1202" spans="15:16" ht="12.75" customHeight="1" x14ac:dyDescent="0.3">
      <c r="O1202" s="208"/>
      <c r="P1202" s="465"/>
    </row>
    <row r="1203" spans="15:16" ht="12.75" customHeight="1" x14ac:dyDescent="0.3">
      <c r="O1203" s="208"/>
      <c r="P1203" s="465"/>
    </row>
    <row r="1204" spans="15:16" ht="12.75" customHeight="1" x14ac:dyDescent="0.3">
      <c r="O1204" s="208"/>
      <c r="P1204" s="465"/>
    </row>
    <row r="1205" spans="15:16" ht="12.75" customHeight="1" x14ac:dyDescent="0.3">
      <c r="O1205" s="208"/>
      <c r="P1205" s="465"/>
    </row>
    <row r="1206" spans="15:16" ht="12.75" customHeight="1" x14ac:dyDescent="0.3">
      <c r="O1206" s="208"/>
      <c r="P1206" s="465"/>
    </row>
    <row r="1207" spans="15:16" ht="12.75" customHeight="1" x14ac:dyDescent="0.3">
      <c r="O1207" s="208"/>
      <c r="P1207" s="465"/>
    </row>
    <row r="1208" spans="15:16" ht="12.75" customHeight="1" x14ac:dyDescent="0.3">
      <c r="O1208" s="208"/>
      <c r="P1208" s="465"/>
    </row>
    <row r="1209" spans="15:16" ht="12.75" customHeight="1" x14ac:dyDescent="0.3">
      <c r="O1209" s="208"/>
      <c r="P1209" s="465"/>
    </row>
    <row r="1210" spans="15:16" ht="12.75" customHeight="1" x14ac:dyDescent="0.3">
      <c r="O1210" s="208"/>
      <c r="P1210" s="465"/>
    </row>
    <row r="1211" spans="15:16" ht="12.75" customHeight="1" x14ac:dyDescent="0.3">
      <c r="O1211" s="208"/>
      <c r="P1211" s="465"/>
    </row>
    <row r="1212" spans="15:16" ht="12.75" customHeight="1" x14ac:dyDescent="0.3">
      <c r="O1212" s="208"/>
      <c r="P1212" s="465"/>
    </row>
    <row r="1213" spans="15:16" ht="12.75" customHeight="1" x14ac:dyDescent="0.3">
      <c r="O1213" s="208"/>
      <c r="P1213" s="465"/>
    </row>
    <row r="1214" spans="15:16" ht="12.75" customHeight="1" x14ac:dyDescent="0.3">
      <c r="O1214" s="208"/>
      <c r="P1214" s="465"/>
    </row>
    <row r="1215" spans="15:16" ht="12.75" customHeight="1" x14ac:dyDescent="0.3">
      <c r="O1215" s="208"/>
      <c r="P1215" s="465"/>
    </row>
    <row r="1216" spans="15:16" ht="12.75" customHeight="1" x14ac:dyDescent="0.3">
      <c r="O1216" s="208"/>
      <c r="P1216" s="465"/>
    </row>
    <row r="1217" spans="15:16" ht="12.75" customHeight="1" x14ac:dyDescent="0.3">
      <c r="O1217" s="208"/>
      <c r="P1217" s="465"/>
    </row>
    <row r="1218" spans="15:16" ht="12.75" customHeight="1" x14ac:dyDescent="0.3">
      <c r="O1218" s="208"/>
      <c r="P1218" s="465"/>
    </row>
    <row r="1219" spans="15:16" ht="12.75" customHeight="1" x14ac:dyDescent="0.3">
      <c r="O1219" s="208"/>
      <c r="P1219" s="465"/>
    </row>
    <row r="1220" spans="15:16" ht="12.75" customHeight="1" x14ac:dyDescent="0.3">
      <c r="O1220" s="208"/>
      <c r="P1220" s="465"/>
    </row>
    <row r="1221" spans="15:16" ht="12.75" customHeight="1" x14ac:dyDescent="0.3">
      <c r="O1221" s="208"/>
      <c r="P1221" s="465"/>
    </row>
    <row r="1222" spans="15:16" ht="12.75" customHeight="1" x14ac:dyDescent="0.3">
      <c r="O1222" s="208"/>
      <c r="P1222" s="465"/>
    </row>
    <row r="1223" spans="15:16" ht="12.75" customHeight="1" x14ac:dyDescent="0.3">
      <c r="O1223" s="208"/>
      <c r="P1223" s="465"/>
    </row>
    <row r="1224" spans="15:16" ht="12.75" customHeight="1" x14ac:dyDescent="0.3">
      <c r="O1224" s="208"/>
      <c r="P1224" s="465"/>
    </row>
    <row r="1225" spans="15:16" ht="12.75" customHeight="1" x14ac:dyDescent="0.3">
      <c r="O1225" s="208"/>
      <c r="P1225" s="465"/>
    </row>
    <row r="1226" spans="15:16" ht="12.75" customHeight="1" x14ac:dyDescent="0.3">
      <c r="O1226" s="208"/>
      <c r="P1226" s="465"/>
    </row>
    <row r="1227" spans="15:16" ht="12.75" customHeight="1" x14ac:dyDescent="0.3">
      <c r="O1227" s="208"/>
      <c r="P1227" s="465"/>
    </row>
    <row r="1228" spans="15:16" ht="12.75" customHeight="1" x14ac:dyDescent="0.3">
      <c r="O1228" s="208"/>
      <c r="P1228" s="465"/>
    </row>
    <row r="1229" spans="15:16" ht="12.75" customHeight="1" x14ac:dyDescent="0.3">
      <c r="O1229" s="208"/>
      <c r="P1229" s="465"/>
    </row>
    <row r="1230" spans="15:16" ht="12.75" customHeight="1" x14ac:dyDescent="0.3">
      <c r="O1230" s="208"/>
      <c r="P1230" s="465"/>
    </row>
    <row r="1231" spans="15:16" ht="12.75" customHeight="1" x14ac:dyDescent="0.3">
      <c r="O1231" s="208"/>
      <c r="P1231" s="465"/>
    </row>
    <row r="1232" spans="15:16" ht="12.75" customHeight="1" x14ac:dyDescent="0.3">
      <c r="O1232" s="208"/>
      <c r="P1232" s="465"/>
    </row>
    <row r="1233" spans="15:16" ht="12.75" customHeight="1" x14ac:dyDescent="0.3">
      <c r="O1233" s="208"/>
      <c r="P1233" s="465"/>
    </row>
    <row r="1234" spans="15:16" ht="12.75" customHeight="1" x14ac:dyDescent="0.3">
      <c r="O1234" s="208"/>
      <c r="P1234" s="465"/>
    </row>
    <row r="1235" spans="15:16" ht="12.75" customHeight="1" x14ac:dyDescent="0.3">
      <c r="O1235" s="208"/>
      <c r="P1235" s="465"/>
    </row>
    <row r="1236" spans="15:16" ht="12.75" customHeight="1" x14ac:dyDescent="0.3">
      <c r="O1236" s="208"/>
      <c r="P1236" s="465"/>
    </row>
    <row r="1237" spans="15:16" ht="12.75" customHeight="1" x14ac:dyDescent="0.3">
      <c r="O1237" s="208"/>
      <c r="P1237" s="465"/>
    </row>
    <row r="1238" spans="15:16" ht="12.75" customHeight="1" x14ac:dyDescent="0.3">
      <c r="O1238" s="208"/>
      <c r="P1238" s="465"/>
    </row>
    <row r="1239" spans="15:16" ht="12.75" customHeight="1" x14ac:dyDescent="0.3">
      <c r="O1239" s="208"/>
      <c r="P1239" s="465"/>
    </row>
    <row r="1240" spans="15:16" ht="12.75" customHeight="1" x14ac:dyDescent="0.3">
      <c r="O1240" s="208"/>
      <c r="P1240" s="465"/>
    </row>
    <row r="1241" spans="15:16" ht="12.75" customHeight="1" x14ac:dyDescent="0.3">
      <c r="O1241" s="208"/>
      <c r="P1241" s="465"/>
    </row>
    <row r="1242" spans="15:16" ht="12.75" customHeight="1" x14ac:dyDescent="0.3">
      <c r="O1242" s="208"/>
      <c r="P1242" s="465"/>
    </row>
    <row r="1243" spans="15:16" ht="12.75" customHeight="1" x14ac:dyDescent="0.3">
      <c r="O1243" s="208"/>
      <c r="P1243" s="465"/>
    </row>
    <row r="1244" spans="15:16" ht="12.75" customHeight="1" x14ac:dyDescent="0.3">
      <c r="O1244" s="208"/>
      <c r="P1244" s="465"/>
    </row>
    <row r="1245" spans="15:16" ht="12.75" customHeight="1" x14ac:dyDescent="0.3">
      <c r="O1245" s="208"/>
      <c r="P1245" s="465"/>
    </row>
    <row r="1246" spans="15:16" ht="12.75" customHeight="1" x14ac:dyDescent="0.3">
      <c r="O1246" s="208"/>
      <c r="P1246" s="465"/>
    </row>
    <row r="1247" spans="15:16" ht="12.75" customHeight="1" x14ac:dyDescent="0.3">
      <c r="O1247" s="208"/>
      <c r="P1247" s="465"/>
    </row>
    <row r="1248" spans="15:16" ht="12.75" customHeight="1" x14ac:dyDescent="0.3">
      <c r="O1248" s="208"/>
      <c r="P1248" s="465"/>
    </row>
    <row r="1249" spans="15:16" ht="12.75" customHeight="1" x14ac:dyDescent="0.3">
      <c r="O1249" s="208"/>
      <c r="P1249" s="465"/>
    </row>
    <row r="1250" spans="15:16" ht="12.75" customHeight="1" x14ac:dyDescent="0.3">
      <c r="O1250" s="208"/>
      <c r="P1250" s="465"/>
    </row>
    <row r="1251" spans="15:16" ht="12.75" customHeight="1" x14ac:dyDescent="0.3">
      <c r="O1251" s="208"/>
      <c r="P1251" s="465"/>
    </row>
    <row r="1252" spans="15:16" ht="12.75" customHeight="1" x14ac:dyDescent="0.3">
      <c r="O1252" s="208"/>
      <c r="P1252" s="465"/>
    </row>
    <row r="1253" spans="15:16" ht="12.75" customHeight="1" x14ac:dyDescent="0.3">
      <c r="O1253" s="208"/>
      <c r="P1253" s="465"/>
    </row>
    <row r="1254" spans="15:16" ht="12.75" customHeight="1" x14ac:dyDescent="0.3">
      <c r="O1254" s="208"/>
      <c r="P1254" s="465"/>
    </row>
    <row r="1255" spans="15:16" ht="12.75" customHeight="1" x14ac:dyDescent="0.3">
      <c r="O1255" s="208"/>
      <c r="P1255" s="465"/>
    </row>
    <row r="1256" spans="15:16" ht="12.75" customHeight="1" x14ac:dyDescent="0.3">
      <c r="O1256" s="208"/>
      <c r="P1256" s="465"/>
    </row>
    <row r="1257" spans="15:16" ht="12.75" customHeight="1" x14ac:dyDescent="0.3">
      <c r="O1257" s="208"/>
      <c r="P1257" s="465"/>
    </row>
    <row r="1258" spans="15:16" ht="12.75" customHeight="1" x14ac:dyDescent="0.3">
      <c r="O1258" s="208"/>
      <c r="P1258" s="465"/>
    </row>
    <row r="1259" spans="15:16" ht="12.75" customHeight="1" x14ac:dyDescent="0.3">
      <c r="O1259" s="208"/>
      <c r="P1259" s="465"/>
    </row>
    <row r="1260" spans="15:16" ht="12.75" customHeight="1" x14ac:dyDescent="0.3">
      <c r="O1260" s="208"/>
      <c r="P1260" s="465"/>
    </row>
    <row r="1261" spans="15:16" ht="12.75" customHeight="1" x14ac:dyDescent="0.3">
      <c r="O1261" s="208"/>
      <c r="P1261" s="465"/>
    </row>
    <row r="1262" spans="15:16" ht="12.75" customHeight="1" x14ac:dyDescent="0.3">
      <c r="O1262" s="208"/>
      <c r="P1262" s="465"/>
    </row>
    <row r="1263" spans="15:16" ht="12.75" customHeight="1" x14ac:dyDescent="0.3">
      <c r="O1263" s="208"/>
      <c r="P1263" s="465"/>
    </row>
    <row r="1264" spans="15:16" ht="12.75" customHeight="1" x14ac:dyDescent="0.3">
      <c r="O1264" s="208"/>
      <c r="P1264" s="465"/>
    </row>
    <row r="1265" spans="15:16" ht="12.75" customHeight="1" x14ac:dyDescent="0.3">
      <c r="O1265" s="208"/>
      <c r="P1265" s="465"/>
    </row>
    <row r="1266" spans="15:16" ht="12.75" customHeight="1" x14ac:dyDescent="0.3">
      <c r="O1266" s="208"/>
      <c r="P1266" s="465"/>
    </row>
    <row r="1267" spans="15:16" ht="12.75" customHeight="1" x14ac:dyDescent="0.3">
      <c r="O1267" s="208"/>
      <c r="P1267" s="465"/>
    </row>
    <row r="1268" spans="15:16" ht="12.75" customHeight="1" x14ac:dyDescent="0.3">
      <c r="O1268" s="208"/>
      <c r="P1268" s="465"/>
    </row>
    <row r="1269" spans="15:16" ht="12.75" customHeight="1" x14ac:dyDescent="0.3">
      <c r="O1269" s="208"/>
      <c r="P1269" s="465"/>
    </row>
    <row r="1270" spans="15:16" ht="12.75" customHeight="1" x14ac:dyDescent="0.3">
      <c r="O1270" s="208"/>
      <c r="P1270" s="465"/>
    </row>
    <row r="1271" spans="15:16" ht="12.75" customHeight="1" x14ac:dyDescent="0.3">
      <c r="O1271" s="208"/>
      <c r="P1271" s="465"/>
    </row>
    <row r="1272" spans="15:16" ht="12.75" customHeight="1" x14ac:dyDescent="0.3">
      <c r="O1272" s="454"/>
    </row>
    <row r="1273" spans="15:16" ht="12.75" customHeight="1" x14ac:dyDescent="0.3">
      <c r="O1273" s="454"/>
    </row>
    <row r="1274" spans="15:16" ht="12.75" customHeight="1" x14ac:dyDescent="0.3">
      <c r="O1274" s="454"/>
    </row>
    <row r="1275" spans="15:16" ht="12.75" customHeight="1" x14ac:dyDescent="0.3">
      <c r="O1275" s="454"/>
    </row>
    <row r="1276" spans="15:16" ht="12.75" customHeight="1" x14ac:dyDescent="0.3">
      <c r="O1276" s="454"/>
    </row>
    <row r="1277" spans="15:16" ht="12.75" customHeight="1" x14ac:dyDescent="0.3">
      <c r="O1277" s="454"/>
    </row>
    <row r="1278" spans="15:16" ht="12.75" customHeight="1" x14ac:dyDescent="0.3">
      <c r="O1278" s="454"/>
    </row>
    <row r="1279" spans="15:16" ht="12.75" customHeight="1" x14ac:dyDescent="0.3">
      <c r="O1279" s="454"/>
    </row>
    <row r="1280" spans="15:16" ht="12.75" customHeight="1" x14ac:dyDescent="0.3">
      <c r="O1280" s="454"/>
    </row>
    <row r="1281" spans="15:15" ht="12.75" customHeight="1" x14ac:dyDescent="0.3">
      <c r="O1281" s="454"/>
    </row>
    <row r="1282" spans="15:15" ht="12.75" customHeight="1" x14ac:dyDescent="0.3">
      <c r="O1282" s="454"/>
    </row>
    <row r="1283" spans="15:15" ht="12.75" customHeight="1" x14ac:dyDescent="0.3">
      <c r="O1283" s="454"/>
    </row>
    <row r="1284" spans="15:15" ht="12.75" customHeight="1" x14ac:dyDescent="0.3">
      <c r="O1284" s="454"/>
    </row>
    <row r="1285" spans="15:15" ht="12.75" customHeight="1" x14ac:dyDescent="0.3">
      <c r="O1285" s="454"/>
    </row>
    <row r="1286" spans="15:15" ht="12.75" customHeight="1" x14ac:dyDescent="0.3">
      <c r="O1286" s="454"/>
    </row>
    <row r="1287" spans="15:15" ht="12.75" customHeight="1" x14ac:dyDescent="0.3">
      <c r="O1287" s="454"/>
    </row>
    <row r="1288" spans="15:15" ht="12.75" customHeight="1" x14ac:dyDescent="0.3">
      <c r="O1288" s="454"/>
    </row>
    <row r="1289" spans="15:15" ht="12.75" customHeight="1" x14ac:dyDescent="0.3">
      <c r="O1289" s="454"/>
    </row>
    <row r="1290" spans="15:15" ht="12.75" customHeight="1" x14ac:dyDescent="0.3">
      <c r="O1290" s="454"/>
    </row>
    <row r="1291" spans="15:15" ht="12.75" customHeight="1" x14ac:dyDescent="0.3">
      <c r="O1291" s="454"/>
    </row>
    <row r="1292" spans="15:15" ht="12.75" customHeight="1" x14ac:dyDescent="0.3">
      <c r="O1292" s="454"/>
    </row>
    <row r="1293" spans="15:15" ht="12.75" customHeight="1" x14ac:dyDescent="0.3">
      <c r="O1293" s="454"/>
    </row>
    <row r="1294" spans="15:15" ht="12.75" customHeight="1" x14ac:dyDescent="0.3">
      <c r="O1294" s="454"/>
    </row>
    <row r="1295" spans="15:15" ht="12.75" customHeight="1" x14ac:dyDescent="0.3">
      <c r="O1295" s="454"/>
    </row>
    <row r="1296" spans="15:15" ht="12.75" customHeight="1" x14ac:dyDescent="0.3">
      <c r="O1296" s="454"/>
    </row>
    <row r="1297" spans="15:15" ht="12.75" customHeight="1" x14ac:dyDescent="0.3">
      <c r="O1297" s="454"/>
    </row>
    <row r="1298" spans="15:15" ht="12.75" customHeight="1" x14ac:dyDescent="0.3">
      <c r="O1298" s="454"/>
    </row>
    <row r="1299" spans="15:15" ht="12.75" customHeight="1" x14ac:dyDescent="0.3">
      <c r="O1299" s="454"/>
    </row>
    <row r="1300" spans="15:15" ht="12.75" customHeight="1" x14ac:dyDescent="0.3">
      <c r="O1300" s="454"/>
    </row>
    <row r="1301" spans="15:15" ht="12.75" customHeight="1" x14ac:dyDescent="0.3">
      <c r="O1301" s="454"/>
    </row>
    <row r="1302" spans="15:15" ht="12.75" customHeight="1" x14ac:dyDescent="0.3">
      <c r="O1302" s="454"/>
    </row>
    <row r="1303" spans="15:15" ht="12.75" customHeight="1" x14ac:dyDescent="0.3">
      <c r="O1303" s="454"/>
    </row>
    <row r="1304" spans="15:15" ht="12.75" customHeight="1" x14ac:dyDescent="0.3">
      <c r="O1304" s="454"/>
    </row>
    <row r="1305" spans="15:15" ht="12.75" customHeight="1" x14ac:dyDescent="0.3">
      <c r="O1305" s="454"/>
    </row>
    <row r="1306" spans="15:15" ht="12.75" customHeight="1" x14ac:dyDescent="0.3">
      <c r="O1306" s="454"/>
    </row>
    <row r="1307" spans="15:15" ht="12.75" customHeight="1" x14ac:dyDescent="0.3">
      <c r="O1307" s="454"/>
    </row>
    <row r="1308" spans="15:15" ht="12.75" customHeight="1" x14ac:dyDescent="0.3">
      <c r="O1308" s="454"/>
    </row>
    <row r="1309" spans="15:15" ht="12.75" customHeight="1" x14ac:dyDescent="0.3">
      <c r="O1309" s="454"/>
    </row>
    <row r="1310" spans="15:15" ht="12.75" customHeight="1" x14ac:dyDescent="0.3">
      <c r="O1310" s="454"/>
    </row>
    <row r="1311" spans="15:15" ht="12.75" customHeight="1" x14ac:dyDescent="0.3">
      <c r="O1311" s="454"/>
    </row>
    <row r="1312" spans="15:15" ht="12.75" customHeight="1" x14ac:dyDescent="0.3">
      <c r="O1312" s="454"/>
    </row>
    <row r="1313" spans="15:15" ht="12.75" customHeight="1" x14ac:dyDescent="0.3">
      <c r="O1313" s="454"/>
    </row>
    <row r="1314" spans="15:15" ht="12.75" customHeight="1" x14ac:dyDescent="0.3">
      <c r="O1314" s="454"/>
    </row>
    <row r="1315" spans="15:15" ht="12.75" customHeight="1" x14ac:dyDescent="0.3">
      <c r="O1315" s="454"/>
    </row>
    <row r="1316" spans="15:15" ht="12.75" customHeight="1" x14ac:dyDescent="0.3">
      <c r="O1316" s="454"/>
    </row>
    <row r="1317" spans="15:15" ht="12.75" customHeight="1" x14ac:dyDescent="0.3">
      <c r="O1317" s="454"/>
    </row>
    <row r="1318" spans="15:15" ht="12.75" customHeight="1" x14ac:dyDescent="0.3">
      <c r="O1318" s="454"/>
    </row>
    <row r="1319" spans="15:15" ht="12.75" customHeight="1" x14ac:dyDescent="0.3">
      <c r="O1319" s="454"/>
    </row>
    <row r="1320" spans="15:15" ht="12.75" customHeight="1" x14ac:dyDescent="0.3">
      <c r="O1320" s="454"/>
    </row>
    <row r="1321" spans="15:15" ht="12.75" customHeight="1" x14ac:dyDescent="0.3">
      <c r="O1321" s="454"/>
    </row>
    <row r="1322" spans="15:15" ht="12.75" customHeight="1" x14ac:dyDescent="0.3">
      <c r="O1322" s="454"/>
    </row>
    <row r="1323" spans="15:15" ht="12.75" customHeight="1" x14ac:dyDescent="0.3">
      <c r="O1323" s="454"/>
    </row>
    <row r="1324" spans="15:15" ht="12.75" customHeight="1" x14ac:dyDescent="0.3">
      <c r="O1324" s="454"/>
    </row>
    <row r="1325" spans="15:15" ht="12.75" customHeight="1" x14ac:dyDescent="0.3">
      <c r="O1325" s="454"/>
    </row>
    <row r="1326" spans="15:15" ht="12.75" customHeight="1" x14ac:dyDescent="0.3">
      <c r="O1326" s="454"/>
    </row>
    <row r="1327" spans="15:15" ht="12.75" customHeight="1" x14ac:dyDescent="0.3">
      <c r="O1327" s="454"/>
    </row>
    <row r="1328" spans="15:15" ht="12.75" customHeight="1" x14ac:dyDescent="0.3">
      <c r="O1328" s="454"/>
    </row>
    <row r="1329" spans="15:15" ht="12.75" customHeight="1" x14ac:dyDescent="0.3">
      <c r="O1329" s="454"/>
    </row>
    <row r="1330" spans="15:15" ht="12.75" customHeight="1" x14ac:dyDescent="0.3">
      <c r="O1330" s="454"/>
    </row>
    <row r="1331" spans="15:15" ht="12.75" customHeight="1" x14ac:dyDescent="0.3">
      <c r="O1331" s="454"/>
    </row>
    <row r="1332" spans="15:15" ht="12.75" customHeight="1" x14ac:dyDescent="0.3">
      <c r="O1332" s="454"/>
    </row>
    <row r="1333" spans="15:15" ht="12.75" customHeight="1" x14ac:dyDescent="0.3">
      <c r="O1333" s="454"/>
    </row>
    <row r="1334" spans="15:15" ht="12.75" customHeight="1" x14ac:dyDescent="0.3">
      <c r="O1334" s="454"/>
    </row>
    <row r="1335" spans="15:15" ht="12.75" customHeight="1" x14ac:dyDescent="0.3">
      <c r="O1335" s="454"/>
    </row>
    <row r="1336" spans="15:15" ht="12.75" customHeight="1" x14ac:dyDescent="0.3">
      <c r="O1336" s="454"/>
    </row>
    <row r="1337" spans="15:15" ht="12.75" customHeight="1" x14ac:dyDescent="0.3">
      <c r="O1337" s="454"/>
    </row>
    <row r="1338" spans="15:15" ht="12.75" customHeight="1" x14ac:dyDescent="0.3">
      <c r="O1338" s="454"/>
    </row>
    <row r="1339" spans="15:15" ht="12.75" customHeight="1" x14ac:dyDescent="0.3">
      <c r="O1339" s="454"/>
    </row>
    <row r="1340" spans="15:15" ht="12.75" customHeight="1" x14ac:dyDescent="0.3">
      <c r="O1340" s="454"/>
    </row>
    <row r="1341" spans="15:15" ht="12.75" customHeight="1" x14ac:dyDescent="0.3">
      <c r="O1341" s="454"/>
    </row>
    <row r="1342" spans="15:15" ht="12.75" customHeight="1" x14ac:dyDescent="0.3">
      <c r="O1342" s="454"/>
    </row>
    <row r="1343" spans="15:15" ht="12.75" customHeight="1" x14ac:dyDescent="0.3">
      <c r="O1343" s="454"/>
    </row>
    <row r="1344" spans="15:15" ht="12.75" customHeight="1" x14ac:dyDescent="0.3">
      <c r="O1344" s="454"/>
    </row>
    <row r="1345" spans="15:15" ht="12.75" customHeight="1" x14ac:dyDescent="0.3">
      <c r="O1345" s="454"/>
    </row>
    <row r="1346" spans="15:15" ht="12.75" customHeight="1" x14ac:dyDescent="0.3">
      <c r="O1346" s="454"/>
    </row>
    <row r="1347" spans="15:15" ht="12.75" customHeight="1" x14ac:dyDescent="0.3">
      <c r="O1347" s="454"/>
    </row>
    <row r="1348" spans="15:15" ht="12.75" customHeight="1" x14ac:dyDescent="0.3">
      <c r="O1348" s="454"/>
    </row>
    <row r="1349" spans="15:15" ht="12.75" customHeight="1" x14ac:dyDescent="0.3">
      <c r="O1349" s="454"/>
    </row>
    <row r="1350" spans="15:15" ht="12.75" customHeight="1" x14ac:dyDescent="0.3">
      <c r="O1350" s="454"/>
    </row>
    <row r="1351" spans="15:15" ht="12.75" customHeight="1" x14ac:dyDescent="0.3">
      <c r="O1351" s="454"/>
    </row>
    <row r="1352" spans="15:15" ht="12.75" customHeight="1" x14ac:dyDescent="0.3">
      <c r="O1352" s="454"/>
    </row>
    <row r="1353" spans="15:15" ht="12.75" customHeight="1" x14ac:dyDescent="0.3">
      <c r="O1353" s="454"/>
    </row>
    <row r="1354" spans="15:15" ht="12.75" customHeight="1" x14ac:dyDescent="0.3">
      <c r="O1354" s="454"/>
    </row>
    <row r="1355" spans="15:15" ht="12.75" customHeight="1" x14ac:dyDescent="0.3">
      <c r="O1355" s="454"/>
    </row>
    <row r="1356" spans="15:15" ht="12.75" customHeight="1" x14ac:dyDescent="0.3">
      <c r="O1356" s="454"/>
    </row>
    <row r="1357" spans="15:15" ht="12.75" customHeight="1" x14ac:dyDescent="0.3">
      <c r="O1357" s="454"/>
    </row>
    <row r="1358" spans="15:15" ht="12.75" customHeight="1" x14ac:dyDescent="0.3">
      <c r="O1358" s="454"/>
    </row>
    <row r="1359" spans="15:15" ht="12.75" customHeight="1" x14ac:dyDescent="0.3">
      <c r="O1359" s="454"/>
    </row>
    <row r="1360" spans="15:15" ht="12.75" customHeight="1" x14ac:dyDescent="0.3">
      <c r="O1360" s="454"/>
    </row>
    <row r="1361" spans="15:15" ht="12.75" customHeight="1" x14ac:dyDescent="0.3">
      <c r="O1361" s="454"/>
    </row>
    <row r="1362" spans="15:15" ht="12.75" customHeight="1" x14ac:dyDescent="0.3">
      <c r="O1362" s="454"/>
    </row>
    <row r="1363" spans="15:15" ht="12.75" customHeight="1" x14ac:dyDescent="0.3">
      <c r="O1363" s="454"/>
    </row>
    <row r="1364" spans="15:15" ht="12.75" customHeight="1" x14ac:dyDescent="0.3">
      <c r="O1364" s="454"/>
    </row>
    <row r="1365" spans="15:15" ht="12.75" customHeight="1" x14ac:dyDescent="0.3">
      <c r="O1365" s="454"/>
    </row>
    <row r="1366" spans="15:15" ht="12.75" customHeight="1" x14ac:dyDescent="0.3">
      <c r="O1366" s="454"/>
    </row>
    <row r="1367" spans="15:15" ht="12.75" customHeight="1" x14ac:dyDescent="0.3">
      <c r="O1367" s="454"/>
    </row>
    <row r="1368" spans="15:15" ht="12.75" customHeight="1" x14ac:dyDescent="0.3">
      <c r="O1368" s="454"/>
    </row>
    <row r="1369" spans="15:15" ht="12.75" customHeight="1" x14ac:dyDescent="0.3">
      <c r="O1369" s="454"/>
    </row>
    <row r="1370" spans="15:15" ht="12.75" customHeight="1" x14ac:dyDescent="0.3">
      <c r="O1370" s="454"/>
    </row>
    <row r="1371" spans="15:15" ht="12.75" customHeight="1" x14ac:dyDescent="0.3">
      <c r="O1371" s="454"/>
    </row>
    <row r="1372" spans="15:15" ht="12.75" customHeight="1" x14ac:dyDescent="0.3">
      <c r="O1372" s="454"/>
    </row>
    <row r="1373" spans="15:15" ht="12.75" customHeight="1" x14ac:dyDescent="0.3">
      <c r="O1373" s="454"/>
    </row>
    <row r="1374" spans="15:15" ht="12.75" customHeight="1" x14ac:dyDescent="0.3">
      <c r="O1374" s="454"/>
    </row>
    <row r="1375" spans="15:15" ht="12.75" customHeight="1" x14ac:dyDescent="0.3">
      <c r="O1375" s="454"/>
    </row>
    <row r="1376" spans="15:15" ht="12.75" customHeight="1" x14ac:dyDescent="0.3">
      <c r="O1376" s="454"/>
    </row>
    <row r="1377" spans="15:15" ht="12.75" customHeight="1" x14ac:dyDescent="0.3">
      <c r="O1377" s="454"/>
    </row>
    <row r="1378" spans="15:15" ht="12.75" customHeight="1" x14ac:dyDescent="0.3">
      <c r="O1378" s="454"/>
    </row>
    <row r="1379" spans="15:15" ht="12.75" customHeight="1" x14ac:dyDescent="0.3">
      <c r="O1379" s="454"/>
    </row>
    <row r="1380" spans="15:15" ht="12.75" customHeight="1" x14ac:dyDescent="0.3">
      <c r="O1380" s="454"/>
    </row>
    <row r="1381" spans="15:15" ht="12.75" customHeight="1" x14ac:dyDescent="0.3">
      <c r="O1381" s="454"/>
    </row>
    <row r="1382" spans="15:15" ht="12.75" customHeight="1" x14ac:dyDescent="0.3">
      <c r="O1382" s="454"/>
    </row>
    <row r="1383" spans="15:15" ht="12.75" customHeight="1" x14ac:dyDescent="0.3">
      <c r="O1383" s="454"/>
    </row>
    <row r="1384" spans="15:15" ht="12.75" customHeight="1" x14ac:dyDescent="0.3">
      <c r="O1384" s="454"/>
    </row>
    <row r="1385" spans="15:15" ht="12.75" customHeight="1" x14ac:dyDescent="0.3">
      <c r="O1385" s="454"/>
    </row>
    <row r="1386" spans="15:15" ht="12.75" customHeight="1" x14ac:dyDescent="0.3">
      <c r="O1386" s="454"/>
    </row>
    <row r="1387" spans="15:15" ht="12.75" customHeight="1" x14ac:dyDescent="0.3">
      <c r="O1387" s="454"/>
    </row>
    <row r="1388" spans="15:15" ht="12.75" customHeight="1" x14ac:dyDescent="0.3">
      <c r="O1388" s="454"/>
    </row>
    <row r="1389" spans="15:15" ht="12.75" customHeight="1" x14ac:dyDescent="0.3">
      <c r="O1389" s="454"/>
    </row>
    <row r="1390" spans="15:15" ht="12.75" customHeight="1" x14ac:dyDescent="0.3">
      <c r="O1390" s="454"/>
    </row>
    <row r="1391" spans="15:15" ht="12.75" customHeight="1" x14ac:dyDescent="0.3">
      <c r="O1391" s="454"/>
    </row>
    <row r="1392" spans="15:15" ht="12.75" customHeight="1" x14ac:dyDescent="0.3">
      <c r="O1392" s="454"/>
    </row>
    <row r="1393" spans="15:15" ht="12.75" customHeight="1" x14ac:dyDescent="0.3">
      <c r="O1393" s="454"/>
    </row>
    <row r="1394" spans="15:15" ht="12.75" customHeight="1" x14ac:dyDescent="0.3">
      <c r="O1394" s="454"/>
    </row>
    <row r="1395" spans="15:15" ht="12.75" customHeight="1" x14ac:dyDescent="0.3">
      <c r="O1395" s="454"/>
    </row>
    <row r="1396" spans="15:15" ht="12.75" customHeight="1" x14ac:dyDescent="0.3">
      <c r="O1396" s="454"/>
    </row>
    <row r="1397" spans="15:15" ht="12.75" customHeight="1" x14ac:dyDescent="0.3">
      <c r="O1397" s="454"/>
    </row>
    <row r="1398" spans="15:15" ht="12.75" customHeight="1" x14ac:dyDescent="0.3">
      <c r="O1398" s="454"/>
    </row>
    <row r="1399" spans="15:15" ht="12.75" customHeight="1" x14ac:dyDescent="0.3">
      <c r="O1399" s="454"/>
    </row>
    <row r="1400" spans="15:15" ht="12.75" customHeight="1" x14ac:dyDescent="0.3">
      <c r="O1400" s="454"/>
    </row>
    <row r="1401" spans="15:15" ht="12.75" customHeight="1" x14ac:dyDescent="0.3">
      <c r="O1401" s="454"/>
    </row>
    <row r="1402" spans="15:15" ht="12.75" customHeight="1" x14ac:dyDescent="0.3">
      <c r="O1402" s="454"/>
    </row>
    <row r="1403" spans="15:15" ht="12.75" customHeight="1" x14ac:dyDescent="0.3">
      <c r="O1403" s="454"/>
    </row>
    <row r="1404" spans="15:15" ht="12.75" customHeight="1" x14ac:dyDescent="0.3">
      <c r="O1404" s="454"/>
    </row>
    <row r="1405" spans="15:15" ht="12.75" customHeight="1" x14ac:dyDescent="0.3">
      <c r="O1405" s="454"/>
    </row>
    <row r="1406" spans="15:15" ht="12.75" customHeight="1" x14ac:dyDescent="0.3">
      <c r="O1406" s="454"/>
    </row>
    <row r="1407" spans="15:15" ht="12.75" customHeight="1" x14ac:dyDescent="0.3">
      <c r="O1407" s="454"/>
    </row>
    <row r="1408" spans="15:15" ht="12.75" customHeight="1" x14ac:dyDescent="0.3">
      <c r="O1408" s="454"/>
    </row>
    <row r="1409" spans="15:15" ht="12.75" customHeight="1" x14ac:dyDescent="0.3">
      <c r="O1409" s="454"/>
    </row>
    <row r="1410" spans="15:15" ht="12.75" customHeight="1" x14ac:dyDescent="0.3">
      <c r="O1410" s="454"/>
    </row>
    <row r="1411" spans="15:15" ht="12.75" customHeight="1" x14ac:dyDescent="0.3">
      <c r="O1411" s="454"/>
    </row>
    <row r="1412" spans="15:15" ht="12.75" customHeight="1" x14ac:dyDescent="0.3">
      <c r="O1412" s="454"/>
    </row>
    <row r="1413" spans="15:15" ht="12.75" customHeight="1" x14ac:dyDescent="0.3">
      <c r="O1413" s="454"/>
    </row>
    <row r="1414" spans="15:15" ht="12.75" customHeight="1" x14ac:dyDescent="0.3">
      <c r="O1414" s="454"/>
    </row>
    <row r="1415" spans="15:15" ht="12.75" customHeight="1" x14ac:dyDescent="0.3">
      <c r="O1415" s="454"/>
    </row>
    <row r="1416" spans="15:15" ht="12.75" customHeight="1" x14ac:dyDescent="0.3">
      <c r="O1416" s="454"/>
    </row>
    <row r="1417" spans="15:15" ht="12.75" customHeight="1" x14ac:dyDescent="0.3">
      <c r="O1417" s="454"/>
    </row>
    <row r="1418" spans="15:15" ht="12.75" customHeight="1" x14ac:dyDescent="0.3">
      <c r="O1418" s="454"/>
    </row>
    <row r="1419" spans="15:15" ht="12.75" customHeight="1" x14ac:dyDescent="0.3">
      <c r="O1419" s="454"/>
    </row>
    <row r="1420" spans="15:15" ht="12.75" customHeight="1" x14ac:dyDescent="0.3">
      <c r="O1420" s="454"/>
    </row>
    <row r="1421" spans="15:15" ht="12.75" customHeight="1" x14ac:dyDescent="0.3">
      <c r="O1421" s="454"/>
    </row>
    <row r="1422" spans="15:15" ht="12.75" customHeight="1" x14ac:dyDescent="0.3">
      <c r="O1422" s="454"/>
    </row>
    <row r="1423" spans="15:15" ht="12.75" customHeight="1" x14ac:dyDescent="0.3">
      <c r="O1423" s="454"/>
    </row>
    <row r="1424" spans="15:15" ht="12.75" customHeight="1" x14ac:dyDescent="0.3">
      <c r="O1424" s="454"/>
    </row>
    <row r="1425" spans="15:15" ht="12.75" customHeight="1" x14ac:dyDescent="0.3">
      <c r="O1425" s="454"/>
    </row>
    <row r="1426" spans="15:15" ht="12.75" customHeight="1" x14ac:dyDescent="0.3">
      <c r="O1426" s="454"/>
    </row>
    <row r="1427" spans="15:15" ht="12.75" customHeight="1" x14ac:dyDescent="0.3">
      <c r="O1427" s="454"/>
    </row>
    <row r="1428" spans="15:15" ht="12.75" customHeight="1" x14ac:dyDescent="0.3">
      <c r="O1428" s="454"/>
    </row>
    <row r="1429" spans="15:15" ht="12.75" customHeight="1" x14ac:dyDescent="0.3">
      <c r="O1429" s="454"/>
    </row>
    <row r="1430" spans="15:15" ht="12.75" customHeight="1" x14ac:dyDescent="0.3">
      <c r="O1430" s="454"/>
    </row>
    <row r="1431" spans="15:15" ht="12.75" customHeight="1" x14ac:dyDescent="0.3">
      <c r="O1431" s="454"/>
    </row>
    <row r="1432" spans="15:15" ht="12.75" customHeight="1" x14ac:dyDescent="0.3">
      <c r="O1432" s="454"/>
    </row>
    <row r="1433" spans="15:15" ht="12.75" customHeight="1" x14ac:dyDescent="0.3">
      <c r="O1433" s="454"/>
    </row>
    <row r="1434" spans="15:15" ht="12.75" customHeight="1" x14ac:dyDescent="0.3">
      <c r="O1434" s="454"/>
    </row>
    <row r="1435" spans="15:15" ht="12.75" customHeight="1" x14ac:dyDescent="0.3">
      <c r="O1435" s="454"/>
    </row>
    <row r="1436" spans="15:15" ht="12.75" customHeight="1" x14ac:dyDescent="0.3">
      <c r="O1436" s="454"/>
    </row>
    <row r="1437" spans="15:15" ht="12.75" customHeight="1" x14ac:dyDescent="0.3">
      <c r="O1437" s="454"/>
    </row>
    <row r="1438" spans="15:15" ht="12.75" customHeight="1" x14ac:dyDescent="0.3">
      <c r="O1438" s="454"/>
    </row>
    <row r="1439" spans="15:15" ht="12.75" customHeight="1" x14ac:dyDescent="0.3">
      <c r="O1439" s="454"/>
    </row>
    <row r="1440" spans="15:15" ht="12.75" customHeight="1" x14ac:dyDescent="0.3">
      <c r="O1440" s="454"/>
    </row>
    <row r="1441" spans="8:15" ht="12.75" customHeight="1" x14ac:dyDescent="0.3">
      <c r="H1441" s="360"/>
      <c r="O1441" s="454"/>
    </row>
    <row r="1442" spans="8:15" ht="12.75" customHeight="1" x14ac:dyDescent="0.3">
      <c r="O1442" s="454"/>
    </row>
    <row r="1443" spans="8:15" ht="12.75" customHeight="1" x14ac:dyDescent="0.3">
      <c r="O1443" s="454"/>
    </row>
    <row r="1444" spans="8:15" ht="12.75" customHeight="1" x14ac:dyDescent="0.3">
      <c r="O1444" s="454"/>
    </row>
    <row r="1445" spans="8:15" ht="12.75" customHeight="1" x14ac:dyDescent="0.3">
      <c r="O1445" s="454"/>
    </row>
    <row r="1446" spans="8:15" ht="12.75" customHeight="1" x14ac:dyDescent="0.3">
      <c r="O1446" s="454"/>
    </row>
    <row r="1447" spans="8:15" ht="12.75" customHeight="1" x14ac:dyDescent="0.3">
      <c r="O1447" s="454"/>
    </row>
    <row r="1448" spans="8:15" ht="12.75" customHeight="1" x14ac:dyDescent="0.3">
      <c r="O1448" s="454"/>
    </row>
    <row r="1449" spans="8:15" ht="12.75" customHeight="1" x14ac:dyDescent="0.3">
      <c r="O1449" s="454"/>
    </row>
    <row r="1450" spans="8:15" ht="12.75" customHeight="1" x14ac:dyDescent="0.3">
      <c r="O1450" s="454"/>
    </row>
    <row r="1451" spans="8:15" ht="12.75" customHeight="1" x14ac:dyDescent="0.3">
      <c r="O1451" s="454"/>
    </row>
    <row r="1452" spans="8:15" ht="12.75" customHeight="1" x14ac:dyDescent="0.3">
      <c r="O1452" s="454"/>
    </row>
    <row r="1453" spans="8:15" ht="12.75" customHeight="1" x14ac:dyDescent="0.3">
      <c r="O1453" s="454"/>
    </row>
    <row r="1454" spans="8:15" ht="12.75" customHeight="1" x14ac:dyDescent="0.3">
      <c r="O1454" s="454"/>
    </row>
    <row r="1455" spans="8:15" ht="12.75" customHeight="1" x14ac:dyDescent="0.3">
      <c r="O1455" s="454"/>
    </row>
    <row r="1456" spans="8:15" ht="12.75" customHeight="1" x14ac:dyDescent="0.3">
      <c r="O1456" s="454"/>
    </row>
    <row r="1457" spans="15:15" ht="12.75" customHeight="1" x14ac:dyDescent="0.3">
      <c r="O1457" s="454"/>
    </row>
    <row r="1458" spans="15:15" ht="12.75" customHeight="1" x14ac:dyDescent="0.3">
      <c r="O1458" s="454"/>
    </row>
    <row r="1459" spans="15:15" ht="12.75" customHeight="1" x14ac:dyDescent="0.3">
      <c r="O1459" s="454"/>
    </row>
    <row r="1460" spans="15:15" ht="12.75" customHeight="1" x14ac:dyDescent="0.3">
      <c r="O1460" s="454"/>
    </row>
    <row r="1461" spans="15:15" ht="12.75" customHeight="1" x14ac:dyDescent="0.3">
      <c r="O1461" s="454"/>
    </row>
    <row r="1462" spans="15:15" ht="12.75" customHeight="1" x14ac:dyDescent="0.3">
      <c r="O1462" s="454"/>
    </row>
    <row r="1463" spans="15:15" ht="12.75" customHeight="1" x14ac:dyDescent="0.3">
      <c r="O1463" s="454"/>
    </row>
    <row r="1464" spans="15:15" ht="12.75" customHeight="1" x14ac:dyDescent="0.3">
      <c r="O1464" s="454"/>
    </row>
    <row r="1465" spans="15:15" ht="12.75" customHeight="1" x14ac:dyDescent="0.3">
      <c r="O1465" s="454"/>
    </row>
    <row r="1466" spans="15:15" ht="12.75" customHeight="1" x14ac:dyDescent="0.3">
      <c r="O1466" s="454"/>
    </row>
    <row r="1467" spans="15:15" ht="12.75" customHeight="1" x14ac:dyDescent="0.3">
      <c r="O1467" s="454"/>
    </row>
  </sheetData>
  <mergeCells count="2">
    <mergeCell ref="F1:H1"/>
    <mergeCell ref="C1:E1"/>
  </mergeCells>
  <phoneticPr fontId="0" type="noConversion"/>
  <conditionalFormatting sqref="S2:W2 Y2:AD2">
    <cfRule type="expression" dxfId="1" priority="3">
      <formula>S2&lt;=#REF!</formula>
    </cfRule>
  </conditionalFormatting>
  <conditionalFormatting sqref="X2">
    <cfRule type="expression" dxfId="0" priority="1">
      <formula>X2&lt;=#REF!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90" zoomScaleNormal="90" workbookViewId="0">
      <pane ySplit="1" topLeftCell="A2" activePane="bottomLeft" state="frozen"/>
      <selection pane="bottomLeft" activeCell="L26" sqref="L26"/>
    </sheetView>
  </sheetViews>
  <sheetFormatPr defaultRowHeight="12.5" x14ac:dyDescent="0.25"/>
  <cols>
    <col min="1" max="1" width="14.453125" bestFit="1" customWidth="1"/>
    <col min="2" max="2" width="11.26953125" bestFit="1" customWidth="1"/>
    <col min="3" max="3" width="9.26953125" bestFit="1" customWidth="1"/>
    <col min="4" max="4" width="9.81640625" bestFit="1" customWidth="1"/>
    <col min="6" max="6" width="20.26953125" bestFit="1" customWidth="1"/>
    <col min="7" max="7" width="21.1796875" bestFit="1" customWidth="1"/>
    <col min="8" max="8" width="23.7265625" bestFit="1" customWidth="1"/>
    <col min="9" max="11" width="20.26953125" bestFit="1" customWidth="1"/>
    <col min="12" max="12" width="14.81640625" bestFit="1" customWidth="1"/>
    <col min="14" max="14" width="10.81640625" bestFit="1" customWidth="1"/>
    <col min="15" max="15" width="10.1796875" bestFit="1" customWidth="1"/>
  </cols>
  <sheetData>
    <row r="1" spans="1:14" ht="14" x14ac:dyDescent="0.3">
      <c r="A1" s="308"/>
      <c r="B1" s="308"/>
      <c r="C1" s="308"/>
      <c r="D1" s="308"/>
      <c r="E1" s="308"/>
      <c r="F1" s="309" t="s">
        <v>1038</v>
      </c>
      <c r="G1" s="309" t="s">
        <v>1039</v>
      </c>
      <c r="H1" s="309" t="s">
        <v>1040</v>
      </c>
      <c r="I1" s="309" t="s">
        <v>831</v>
      </c>
      <c r="J1" s="309" t="s">
        <v>1041</v>
      </c>
      <c r="K1" s="309" t="s">
        <v>934</v>
      </c>
      <c r="L1" s="477" t="s">
        <v>1042</v>
      </c>
      <c r="M1" s="247"/>
      <c r="N1" s="247"/>
    </row>
    <row r="2" spans="1:14" ht="12.75" customHeight="1" x14ac:dyDescent="0.25">
      <c r="A2" s="310" t="s">
        <v>1002</v>
      </c>
      <c r="B2" s="311" t="s">
        <v>1003</v>
      </c>
      <c r="C2" s="311" t="s">
        <v>1004</v>
      </c>
      <c r="D2" s="311" t="s">
        <v>1005</v>
      </c>
      <c r="E2" s="312"/>
      <c r="F2" s="311" t="s">
        <v>1090</v>
      </c>
      <c r="G2" s="311" t="s">
        <v>1091</v>
      </c>
      <c r="H2" s="311" t="s">
        <v>1043</v>
      </c>
      <c r="I2" s="311" t="s">
        <v>1092</v>
      </c>
      <c r="J2" s="311" t="s">
        <v>1093</v>
      </c>
      <c r="K2" s="311" t="s">
        <v>1094</v>
      </c>
      <c r="L2" s="477"/>
      <c r="M2" s="247"/>
      <c r="N2" s="247"/>
    </row>
    <row r="3" spans="1:14" ht="12.75" customHeight="1" x14ac:dyDescent="0.25">
      <c r="A3" s="310"/>
      <c r="B3" s="311"/>
      <c r="C3" s="311"/>
      <c r="D3" s="311"/>
      <c r="E3" s="312"/>
      <c r="F3" s="311" t="s">
        <v>1044</v>
      </c>
      <c r="G3" s="311" t="s">
        <v>1045</v>
      </c>
      <c r="H3" s="311">
        <v>0.71150000000000002</v>
      </c>
      <c r="I3" s="311"/>
      <c r="J3" s="311" t="s">
        <v>1046</v>
      </c>
      <c r="K3" s="311"/>
      <c r="L3" s="478"/>
      <c r="M3" s="247"/>
      <c r="N3" s="247"/>
    </row>
    <row r="4" spans="1:14" x14ac:dyDescent="0.25">
      <c r="A4" s="314">
        <v>43373</v>
      </c>
      <c r="B4" s="304">
        <f>L4</f>
        <v>812217.00000000047</v>
      </c>
      <c r="C4" s="305"/>
      <c r="D4" s="305"/>
      <c r="E4" s="306"/>
      <c r="F4" s="307">
        <v>-9534.3823000000011</v>
      </c>
      <c r="G4" s="307">
        <v>2497.4354999999996</v>
      </c>
      <c r="H4" s="307">
        <v>-5866.3759</v>
      </c>
      <c r="I4" s="307">
        <v>-6625.5877</v>
      </c>
      <c r="J4" s="307">
        <v>1735.5045</v>
      </c>
      <c r="K4" s="307">
        <v>-57963.044099999999</v>
      </c>
      <c r="L4" s="305">
        <v>812217.00000000047</v>
      </c>
    </row>
    <row r="5" spans="1:14" s="78" customFormat="1" x14ac:dyDescent="0.25">
      <c r="A5" s="313" t="s">
        <v>1036</v>
      </c>
      <c r="B5" s="239"/>
      <c r="C5" s="235"/>
      <c r="D5" s="235"/>
      <c r="E5" s="238"/>
      <c r="F5" s="235"/>
      <c r="G5" s="235"/>
      <c r="H5" s="235"/>
      <c r="I5" s="235"/>
      <c r="J5" s="235"/>
      <c r="K5" s="236"/>
      <c r="L5" s="235"/>
    </row>
    <row r="6" spans="1:14" s="78" customFormat="1" x14ac:dyDescent="0.25">
      <c r="A6" s="313" t="s">
        <v>1037</v>
      </c>
      <c r="B6" s="235"/>
      <c r="C6" s="235"/>
      <c r="D6" s="235"/>
      <c r="E6" s="238"/>
      <c r="F6" s="235"/>
      <c r="G6" s="235"/>
      <c r="H6" s="235"/>
      <c r="I6" s="235"/>
      <c r="J6" s="235"/>
      <c r="K6" s="236"/>
      <c r="L6" s="235"/>
    </row>
    <row r="7" spans="1:14" x14ac:dyDescent="0.25">
      <c r="A7" s="313" t="s">
        <v>832</v>
      </c>
      <c r="B7" s="78"/>
      <c r="C7" s="235">
        <v>6417.82</v>
      </c>
      <c r="D7" s="235"/>
      <c r="E7" s="238"/>
      <c r="F7" s="235">
        <f>-0.7115*C7</f>
        <v>-4566.2789299999995</v>
      </c>
      <c r="G7" s="235"/>
      <c r="H7" s="235"/>
      <c r="I7" s="235">
        <f>-0.2885*C7</f>
        <v>-1851.5410699999998</v>
      </c>
      <c r="J7" s="235"/>
      <c r="K7" s="235"/>
      <c r="L7" s="235">
        <f>C7</f>
        <v>6417.82</v>
      </c>
    </row>
    <row r="8" spans="1:14" s="78" customFormat="1" x14ac:dyDescent="0.25">
      <c r="A8" s="313" t="s">
        <v>1047</v>
      </c>
      <c r="B8" s="235"/>
      <c r="C8" s="235"/>
      <c r="D8" s="235"/>
      <c r="E8" s="238"/>
      <c r="F8" s="235"/>
      <c r="G8" s="235"/>
      <c r="H8" s="235"/>
      <c r="I8" s="235"/>
      <c r="J8" s="235"/>
      <c r="K8" s="236"/>
      <c r="L8" s="235"/>
    </row>
    <row r="9" spans="1:14" x14ac:dyDescent="0.25">
      <c r="A9" s="313" t="s">
        <v>1036</v>
      </c>
      <c r="B9" s="237"/>
      <c r="C9" s="235"/>
      <c r="D9" s="236"/>
      <c r="E9" s="236"/>
      <c r="F9" s="235"/>
      <c r="G9" s="236"/>
      <c r="H9" s="236"/>
      <c r="I9" s="235"/>
      <c r="J9" s="236"/>
      <c r="K9" s="236"/>
      <c r="L9" s="235"/>
    </row>
    <row r="10" spans="1:14" x14ac:dyDescent="0.25">
      <c r="A10" s="313" t="s">
        <v>1037</v>
      </c>
      <c r="B10" s="237"/>
      <c r="C10" s="235"/>
      <c r="D10" s="236"/>
      <c r="E10" s="236"/>
      <c r="F10" s="236"/>
      <c r="G10" s="236"/>
      <c r="H10" s="236"/>
      <c r="I10" s="236"/>
      <c r="J10" s="236"/>
      <c r="K10" s="236"/>
      <c r="L10" s="235"/>
    </row>
    <row r="11" spans="1:14" x14ac:dyDescent="0.25">
      <c r="A11" s="313" t="s">
        <v>832</v>
      </c>
      <c r="B11" s="236"/>
      <c r="C11" s="235">
        <v>-6347.81</v>
      </c>
      <c r="D11" s="236"/>
      <c r="E11" s="236"/>
      <c r="F11" s="235"/>
      <c r="G11" s="236"/>
      <c r="H11" s="236"/>
      <c r="I11" s="235"/>
      <c r="J11" s="236"/>
      <c r="K11" s="236"/>
      <c r="L11" s="235">
        <f>C11</f>
        <v>-6347.81</v>
      </c>
    </row>
    <row r="12" spans="1:14" x14ac:dyDescent="0.25">
      <c r="A12" s="313" t="s">
        <v>1047</v>
      </c>
      <c r="B12" s="237"/>
      <c r="C12" s="236"/>
      <c r="D12" s="236"/>
      <c r="E12" s="236"/>
      <c r="F12" s="236"/>
      <c r="G12" s="236"/>
      <c r="H12" s="236"/>
      <c r="I12" s="236"/>
      <c r="J12" s="236"/>
      <c r="K12" s="236"/>
      <c r="L12" s="235"/>
    </row>
    <row r="13" spans="1:14" x14ac:dyDescent="0.25">
      <c r="A13" s="313" t="s">
        <v>1048</v>
      </c>
      <c r="B13" s="237"/>
      <c r="C13" s="3"/>
      <c r="D13" s="235">
        <v>-1446.49</v>
      </c>
      <c r="E13" s="236"/>
      <c r="F13" s="236"/>
      <c r="G13" s="235">
        <f>-0.7115*D13</f>
        <v>1029.177635</v>
      </c>
      <c r="H13" s="236"/>
      <c r="I13" s="236"/>
      <c r="J13" s="235">
        <f>-0.2885*D13</f>
        <v>417.312365</v>
      </c>
      <c r="K13" s="236"/>
      <c r="L13" s="235">
        <f>D13</f>
        <v>-1446.49</v>
      </c>
    </row>
    <row r="14" spans="1:14" x14ac:dyDescent="0.25">
      <c r="A14" s="313" t="s">
        <v>1006</v>
      </c>
      <c r="B14" s="237"/>
      <c r="C14" s="235">
        <v>-65721.52</v>
      </c>
      <c r="D14" s="236"/>
      <c r="E14" s="236"/>
      <c r="F14" s="236"/>
      <c r="G14" s="236"/>
      <c r="H14" s="235">
        <f>-0.7115*L14</f>
        <v>46760.861480000007</v>
      </c>
      <c r="J14" s="236"/>
      <c r="K14" s="235">
        <f>-0.2885*L14</f>
        <v>18960.658520000001</v>
      </c>
      <c r="L14" s="235">
        <f>C14</f>
        <v>-65721.52</v>
      </c>
    </row>
    <row r="15" spans="1:14" x14ac:dyDescent="0.25">
      <c r="A15" s="314">
        <v>43465</v>
      </c>
      <c r="B15" s="304">
        <f>SUM(B4:D14)</f>
        <v>745119.00000000035</v>
      </c>
      <c r="C15" s="305"/>
      <c r="D15" s="305"/>
      <c r="E15" s="306"/>
      <c r="F15" s="307">
        <f>SUM(F5:F14)</f>
        <v>-4566.2789299999995</v>
      </c>
      <c r="G15" s="307">
        <f t="shared" ref="G15:J15" si="0">SUM(G5:G14)</f>
        <v>1029.177635</v>
      </c>
      <c r="H15" s="307">
        <f t="shared" si="0"/>
        <v>46760.861480000007</v>
      </c>
      <c r="I15" s="307">
        <f t="shared" si="0"/>
        <v>-1851.5410699999998</v>
      </c>
      <c r="J15" s="307">
        <f t="shared" si="0"/>
        <v>417.312365</v>
      </c>
      <c r="K15" s="307">
        <f>SUM(K5:K14)</f>
        <v>18960.658520000001</v>
      </c>
      <c r="L15" s="305">
        <f>SUM(L4:L14)</f>
        <v>745119.00000000035</v>
      </c>
    </row>
    <row r="16" spans="1:14" x14ac:dyDescent="0.25">
      <c r="A16" s="313" t="s">
        <v>1036</v>
      </c>
      <c r="B16" s="239"/>
      <c r="C16" s="429">
        <v>3677</v>
      </c>
      <c r="D16" s="235"/>
      <c r="E16" s="238"/>
      <c r="F16" s="235"/>
      <c r="G16" s="235"/>
      <c r="H16" s="235"/>
      <c r="I16" s="235"/>
      <c r="J16" s="235"/>
      <c r="K16" s="236"/>
      <c r="L16" s="235"/>
    </row>
    <row r="17" spans="1:12" x14ac:dyDescent="0.25">
      <c r="A17" s="313" t="s">
        <v>1037</v>
      </c>
      <c r="B17" s="235"/>
      <c r="C17" s="429">
        <v>2280</v>
      </c>
      <c r="D17" s="235"/>
      <c r="E17" s="238"/>
      <c r="F17" s="235"/>
      <c r="G17" s="235"/>
      <c r="H17" s="235"/>
      <c r="I17" s="235"/>
      <c r="J17" s="235"/>
      <c r="K17" s="236"/>
      <c r="L17" s="235"/>
    </row>
    <row r="18" spans="1:12" x14ac:dyDescent="0.25">
      <c r="A18" s="313" t="s">
        <v>832</v>
      </c>
      <c r="B18" s="78"/>
      <c r="C18" s="235">
        <v>4802.84</v>
      </c>
      <c r="D18" s="235"/>
      <c r="E18" s="238"/>
      <c r="F18" s="235">
        <f>-0.7115*C18</f>
        <v>-3417.2206600000004</v>
      </c>
      <c r="G18" s="235"/>
      <c r="H18" s="235"/>
      <c r="I18" s="235">
        <f>-0.2885*C18</f>
        <v>-1385.61934</v>
      </c>
      <c r="J18" s="235"/>
      <c r="K18" s="235"/>
      <c r="L18" s="235">
        <f>C18</f>
        <v>4802.84</v>
      </c>
    </row>
    <row r="19" spans="1:12" x14ac:dyDescent="0.25">
      <c r="A19" s="313" t="s">
        <v>1047</v>
      </c>
      <c r="B19" s="235"/>
      <c r="C19" s="235"/>
      <c r="D19" s="235"/>
      <c r="E19" s="238"/>
      <c r="F19" s="235"/>
      <c r="G19" s="235"/>
      <c r="H19" s="235"/>
      <c r="I19" s="235"/>
      <c r="J19" s="235"/>
      <c r="K19" s="236"/>
      <c r="L19" s="235"/>
    </row>
    <row r="20" spans="1:12" x14ac:dyDescent="0.25">
      <c r="A20" s="313" t="s">
        <v>1036</v>
      </c>
      <c r="B20" s="237"/>
      <c r="C20" s="429">
        <v>-1140</v>
      </c>
      <c r="D20" s="236"/>
      <c r="E20" s="236"/>
      <c r="F20" s="235"/>
      <c r="G20" s="236"/>
      <c r="H20" s="236"/>
      <c r="I20" s="235"/>
      <c r="J20" s="236"/>
      <c r="K20" s="236"/>
      <c r="L20" s="235"/>
    </row>
    <row r="21" spans="1:12" x14ac:dyDescent="0.25">
      <c r="A21" s="313" t="s">
        <v>1037</v>
      </c>
      <c r="B21" s="237"/>
      <c r="C21" s="429">
        <v>-4817</v>
      </c>
      <c r="D21" s="236"/>
      <c r="E21" s="236"/>
      <c r="F21" s="236"/>
      <c r="G21" s="236"/>
      <c r="H21" s="236"/>
      <c r="I21" s="236"/>
      <c r="J21" s="236"/>
      <c r="K21" s="236"/>
      <c r="L21" s="235"/>
    </row>
    <row r="22" spans="1:12" x14ac:dyDescent="0.25">
      <c r="A22" s="313" t="s">
        <v>832</v>
      </c>
      <c r="B22" s="236"/>
      <c r="C22" s="235">
        <v>-4792.38</v>
      </c>
      <c r="D22" s="236"/>
      <c r="E22" s="236"/>
      <c r="F22" s="235"/>
      <c r="G22" s="236"/>
      <c r="H22" s="236"/>
      <c r="I22" s="235"/>
      <c r="J22" s="236"/>
      <c r="K22" s="236"/>
      <c r="L22" s="235">
        <f>C22</f>
        <v>-4792.38</v>
      </c>
    </row>
    <row r="23" spans="1:12" x14ac:dyDescent="0.25">
      <c r="A23" s="313" t="s">
        <v>1047</v>
      </c>
      <c r="B23" s="237"/>
      <c r="C23" s="236"/>
      <c r="D23" s="236"/>
      <c r="E23" s="236"/>
      <c r="F23" s="236"/>
      <c r="G23" s="236"/>
      <c r="H23" s="236"/>
      <c r="I23" s="236"/>
      <c r="J23" s="236"/>
      <c r="K23" s="236"/>
      <c r="L23" s="235"/>
    </row>
    <row r="24" spans="1:12" x14ac:dyDescent="0.25">
      <c r="A24" s="313" t="s">
        <v>1048</v>
      </c>
      <c r="B24" s="237"/>
      <c r="C24" s="3"/>
      <c r="D24" s="235">
        <v>-1362.44</v>
      </c>
      <c r="E24" s="236"/>
      <c r="F24" s="236"/>
      <c r="G24" s="235">
        <f>-0.7115*D24</f>
        <v>969.37606000000005</v>
      </c>
      <c r="H24" s="236"/>
      <c r="I24" s="236"/>
      <c r="J24" s="235">
        <f>-0.2885*D24</f>
        <v>393.06394</v>
      </c>
      <c r="K24" s="236"/>
      <c r="L24" s="235">
        <f>D24</f>
        <v>-1362.44</v>
      </c>
    </row>
    <row r="25" spans="1:12" x14ac:dyDescent="0.25">
      <c r="A25" s="313" t="s">
        <v>1006</v>
      </c>
      <c r="B25" s="237"/>
      <c r="C25" s="235">
        <v>41632.68</v>
      </c>
      <c r="D25" s="236"/>
      <c r="E25" s="236"/>
      <c r="F25" s="236"/>
      <c r="G25" s="236"/>
      <c r="H25" s="235">
        <f>-0.7115*L25</f>
        <v>-29621.651820000003</v>
      </c>
      <c r="I25" s="78"/>
      <c r="J25" s="236"/>
      <c r="K25" s="235">
        <f>-0.2885*L25</f>
        <v>-12011.028179999999</v>
      </c>
      <c r="L25" s="235">
        <f>C25</f>
        <v>41632.68</v>
      </c>
    </row>
    <row r="26" spans="1:12" x14ac:dyDescent="0.25">
      <c r="A26" s="314">
        <v>43555</v>
      </c>
      <c r="B26" s="304">
        <f>SUM(B15:D25)</f>
        <v>785399.70000000042</v>
      </c>
      <c r="C26" s="305"/>
      <c r="D26" s="305"/>
      <c r="E26" s="306"/>
      <c r="F26" s="307">
        <f>SUM(F15:F25)</f>
        <v>-7983.4995899999994</v>
      </c>
      <c r="G26" s="307">
        <f>SUM(G16:G25)</f>
        <v>969.37606000000005</v>
      </c>
      <c r="H26" s="307">
        <f>SUM(H15:H25)</f>
        <v>17139.209660000004</v>
      </c>
      <c r="I26" s="307">
        <f>SUM(I15:I25)</f>
        <v>-3237.1604099999995</v>
      </c>
      <c r="J26" s="307">
        <f>SUM(J16:J25)</f>
        <v>393.06394</v>
      </c>
      <c r="K26" s="307">
        <f>SUM(K15:K25)</f>
        <v>6949.6303400000015</v>
      </c>
      <c r="L26" s="305">
        <f>SUM(L15:L25)</f>
        <v>785399.70000000042</v>
      </c>
    </row>
    <row r="27" spans="1:12" x14ac:dyDescent="0.25">
      <c r="A27" s="313" t="s">
        <v>1036</v>
      </c>
      <c r="B27" s="239"/>
      <c r="C27" s="235"/>
      <c r="D27" s="235"/>
      <c r="E27" s="238"/>
      <c r="F27" s="235"/>
      <c r="G27" s="235"/>
      <c r="H27" s="235"/>
      <c r="I27" s="235"/>
      <c r="J27" s="235"/>
      <c r="K27" s="236"/>
      <c r="L27" s="235"/>
    </row>
    <row r="28" spans="1:12" x14ac:dyDescent="0.25">
      <c r="A28" s="313" t="s">
        <v>1037</v>
      </c>
      <c r="B28" s="235"/>
      <c r="C28" s="235"/>
      <c r="D28" s="235"/>
      <c r="E28" s="238"/>
      <c r="F28" s="235"/>
      <c r="G28" s="235"/>
      <c r="H28" s="235"/>
      <c r="I28" s="235"/>
      <c r="J28" s="235"/>
      <c r="K28" s="236"/>
      <c r="L28" s="235"/>
    </row>
    <row r="29" spans="1:12" x14ac:dyDescent="0.25">
      <c r="A29" s="313" t="s">
        <v>832</v>
      </c>
      <c r="B29" s="78"/>
      <c r="C29" s="235"/>
      <c r="D29" s="235"/>
      <c r="E29" s="238"/>
      <c r="F29" s="235">
        <f>-0.7115*C29</f>
        <v>0</v>
      </c>
      <c r="G29" s="235"/>
      <c r="H29" s="235"/>
      <c r="I29" s="235">
        <f>-0.2885*C29</f>
        <v>0</v>
      </c>
      <c r="J29" s="235"/>
      <c r="K29" s="235"/>
      <c r="L29" s="235">
        <f>C29</f>
        <v>0</v>
      </c>
    </row>
    <row r="30" spans="1:12" x14ac:dyDescent="0.25">
      <c r="A30" s="313" t="s">
        <v>1047</v>
      </c>
      <c r="B30" s="235"/>
      <c r="C30" s="235"/>
      <c r="D30" s="235"/>
      <c r="E30" s="238"/>
      <c r="F30" s="235"/>
      <c r="G30" s="235"/>
      <c r="H30" s="235"/>
      <c r="I30" s="235"/>
      <c r="J30" s="235"/>
      <c r="K30" s="236"/>
      <c r="L30" s="235"/>
    </row>
    <row r="31" spans="1:12" x14ac:dyDescent="0.25">
      <c r="A31" s="313" t="s">
        <v>1036</v>
      </c>
      <c r="B31" s="237"/>
      <c r="C31" s="235"/>
      <c r="D31" s="236"/>
      <c r="E31" s="236"/>
      <c r="F31" s="235"/>
      <c r="G31" s="236"/>
      <c r="H31" s="236"/>
      <c r="I31" s="235"/>
      <c r="J31" s="236"/>
      <c r="K31" s="236"/>
      <c r="L31" s="235"/>
    </row>
    <row r="32" spans="1:12" x14ac:dyDescent="0.25">
      <c r="A32" s="313" t="s">
        <v>1037</v>
      </c>
      <c r="B32" s="237"/>
      <c r="C32" s="235"/>
      <c r="D32" s="236"/>
      <c r="E32" s="236"/>
      <c r="F32" s="236"/>
      <c r="G32" s="236"/>
      <c r="H32" s="236"/>
      <c r="I32" s="236"/>
      <c r="J32" s="236"/>
      <c r="K32" s="236"/>
      <c r="L32" s="235"/>
    </row>
    <row r="33" spans="1:12" x14ac:dyDescent="0.25">
      <c r="A33" s="313" t="s">
        <v>832</v>
      </c>
      <c r="B33" s="236"/>
      <c r="C33" s="235"/>
      <c r="D33" s="236"/>
      <c r="E33" s="236"/>
      <c r="F33" s="235"/>
      <c r="G33" s="236"/>
      <c r="H33" s="236"/>
      <c r="I33" s="235"/>
      <c r="J33" s="236"/>
      <c r="K33" s="236"/>
      <c r="L33" s="235">
        <f>C33</f>
        <v>0</v>
      </c>
    </row>
    <row r="34" spans="1:12" x14ac:dyDescent="0.25">
      <c r="A34" s="313" t="s">
        <v>1047</v>
      </c>
      <c r="B34" s="237"/>
      <c r="C34" s="236"/>
      <c r="D34" s="236"/>
      <c r="E34" s="236"/>
      <c r="F34" s="236"/>
      <c r="G34" s="236"/>
      <c r="H34" s="236"/>
      <c r="I34" s="236"/>
      <c r="J34" s="236"/>
      <c r="K34" s="236"/>
      <c r="L34" s="235"/>
    </row>
    <row r="35" spans="1:12" x14ac:dyDescent="0.25">
      <c r="A35" s="313" t="s">
        <v>1048</v>
      </c>
      <c r="B35" s="237"/>
      <c r="C35" s="3"/>
      <c r="D35" s="235">
        <v>-1378.07</v>
      </c>
      <c r="E35" s="236"/>
      <c r="F35" s="236"/>
      <c r="G35" s="235">
        <f>-0.7115*D35</f>
        <v>980.49680499999999</v>
      </c>
      <c r="H35" s="236"/>
      <c r="I35" s="236"/>
      <c r="J35" s="235">
        <f>-0.2885*D35</f>
        <v>397.57319499999994</v>
      </c>
      <c r="K35" s="236"/>
      <c r="L35" s="235">
        <f>D35</f>
        <v>-1378.07</v>
      </c>
    </row>
    <row r="36" spans="1:12" x14ac:dyDescent="0.25">
      <c r="A36" s="313" t="s">
        <v>1006</v>
      </c>
      <c r="B36" s="237"/>
      <c r="C36" s="235"/>
      <c r="D36" s="236"/>
      <c r="E36" s="236"/>
      <c r="F36" s="236"/>
      <c r="G36" s="236"/>
      <c r="H36" s="235">
        <f>-0.7115*L36</f>
        <v>0</v>
      </c>
      <c r="I36" s="78"/>
      <c r="J36" s="236"/>
      <c r="K36" s="235">
        <f>-0.2885*L36</f>
        <v>0</v>
      </c>
      <c r="L36" s="235">
        <f>C36</f>
        <v>0</v>
      </c>
    </row>
    <row r="37" spans="1:12" x14ac:dyDescent="0.25">
      <c r="A37" s="314">
        <v>43555</v>
      </c>
      <c r="B37" s="304">
        <f>SUM(B26:D36)</f>
        <v>784021.63000000047</v>
      </c>
      <c r="C37" s="305"/>
      <c r="D37" s="305"/>
      <c r="E37" s="306"/>
      <c r="F37" s="307">
        <f t="shared" ref="F37:L37" si="1">SUM(F26:F36)</f>
        <v>-7983.4995899999994</v>
      </c>
      <c r="G37" s="307">
        <f t="shared" si="1"/>
        <v>1949.872865</v>
      </c>
      <c r="H37" s="307">
        <f t="shared" si="1"/>
        <v>17139.209660000004</v>
      </c>
      <c r="I37" s="307">
        <f t="shared" si="1"/>
        <v>-3237.1604099999995</v>
      </c>
      <c r="J37" s="307">
        <f t="shared" si="1"/>
        <v>790.63713499999994</v>
      </c>
      <c r="K37" s="307">
        <f t="shared" si="1"/>
        <v>6949.6303400000015</v>
      </c>
      <c r="L37" s="305">
        <f t="shared" si="1"/>
        <v>784021.63000000047</v>
      </c>
    </row>
    <row r="38" spans="1:12" s="78" customFormat="1" x14ac:dyDescent="0.25">
      <c r="A38" s="314"/>
      <c r="B38" s="304"/>
      <c r="C38" s="305"/>
      <c r="D38" s="305"/>
      <c r="E38" s="306" t="s">
        <v>1095</v>
      </c>
      <c r="F38" s="307">
        <v>-7983.5</v>
      </c>
      <c r="G38" s="307">
        <v>1949.87</v>
      </c>
      <c r="H38" s="307">
        <v>17139.21</v>
      </c>
      <c r="I38" s="307">
        <v>-3237.16</v>
      </c>
      <c r="J38" s="307">
        <v>790.64</v>
      </c>
      <c r="K38" s="307">
        <v>6949.63</v>
      </c>
      <c r="L38" s="305"/>
    </row>
    <row r="39" spans="1:12" s="78" customFormat="1" x14ac:dyDescent="0.25">
      <c r="A39" s="314"/>
      <c r="B39" s="304"/>
      <c r="C39" s="305"/>
      <c r="D39" s="305"/>
      <c r="E39" s="306"/>
      <c r="F39" s="307">
        <f>F37-F38</f>
        <v>4.1000000055646524E-4</v>
      </c>
      <c r="G39" s="307">
        <f t="shared" ref="G39:K39" si="2">G37-G38</f>
        <v>2.8650000001562148E-3</v>
      </c>
      <c r="H39" s="307">
        <f t="shared" si="2"/>
        <v>-3.3999999504885636E-4</v>
      </c>
      <c r="I39" s="307">
        <f t="shared" si="2"/>
        <v>-4.0999999964697054E-4</v>
      </c>
      <c r="J39" s="307">
        <f t="shared" si="2"/>
        <v>-2.865000000042528E-3</v>
      </c>
      <c r="K39" s="307">
        <f t="shared" si="2"/>
        <v>3.4000000141531928E-4</v>
      </c>
      <c r="L39" s="305"/>
    </row>
  </sheetData>
  <mergeCells count="1">
    <mergeCell ref="L1:L3"/>
  </mergeCells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zoomScale="80" zoomScaleNormal="80" workbookViewId="0">
      <selection activeCell="J80" sqref="J80"/>
    </sheetView>
  </sheetViews>
  <sheetFormatPr defaultColWidth="9.1796875" defaultRowHeight="14.5" x14ac:dyDescent="0.35"/>
  <cols>
    <col min="1" max="1" width="9.1796875" style="318"/>
    <col min="2" max="2" width="38" style="78" customWidth="1"/>
    <col min="3" max="3" width="13.453125" style="78" customWidth="1"/>
    <col min="4" max="4" width="13.81640625" style="78" customWidth="1"/>
    <col min="5" max="7" width="14.1796875" style="78" customWidth="1"/>
    <col min="8" max="16384" width="9.1796875" style="318"/>
  </cols>
  <sheetData>
    <row r="1" spans="2:7" x14ac:dyDescent="0.35">
      <c r="B1" s="146" t="s">
        <v>774</v>
      </c>
      <c r="C1" s="248"/>
      <c r="D1" s="208"/>
      <c r="E1" s="208"/>
      <c r="F1" s="208"/>
      <c r="G1" s="208"/>
    </row>
    <row r="2" spans="2:7" x14ac:dyDescent="0.35">
      <c r="B2" s="153" t="s">
        <v>983</v>
      </c>
      <c r="C2" s="248"/>
      <c r="D2" s="208"/>
      <c r="E2" s="208"/>
      <c r="F2" s="208"/>
      <c r="G2" s="208"/>
    </row>
    <row r="3" spans="2:7" ht="15" thickBot="1" x14ac:dyDescent="0.4">
      <c r="B3" s="251" t="s">
        <v>1058</v>
      </c>
      <c r="C3" s="248"/>
      <c r="D3" s="246"/>
      <c r="E3" s="246"/>
      <c r="F3" s="246"/>
      <c r="G3" s="246"/>
    </row>
    <row r="4" spans="2:7" ht="15" customHeight="1" x14ac:dyDescent="0.35">
      <c r="B4" s="146"/>
      <c r="C4" s="479" t="s">
        <v>1001</v>
      </c>
      <c r="D4" s="479" t="s">
        <v>1056</v>
      </c>
      <c r="E4" s="479" t="s">
        <v>1059</v>
      </c>
      <c r="F4" s="479" t="s">
        <v>1060</v>
      </c>
      <c r="G4" s="479" t="s">
        <v>1061</v>
      </c>
    </row>
    <row r="5" spans="2:7" ht="15" thickBot="1" x14ac:dyDescent="0.4">
      <c r="B5" s="186"/>
      <c r="C5" s="480"/>
      <c r="D5" s="480"/>
      <c r="E5" s="480"/>
      <c r="F5" s="480"/>
      <c r="G5" s="480"/>
    </row>
    <row r="6" spans="2:7" x14ac:dyDescent="0.35">
      <c r="B6" s="320" t="s">
        <v>1028</v>
      </c>
      <c r="C6" s="321"/>
      <c r="D6" s="211"/>
      <c r="E6" s="211"/>
      <c r="F6" s="211"/>
      <c r="G6" s="211"/>
    </row>
    <row r="7" spans="2:7" x14ac:dyDescent="0.35">
      <c r="B7" s="175" t="s">
        <v>775</v>
      </c>
      <c r="C7" s="322">
        <v>350000</v>
      </c>
      <c r="D7" s="323">
        <v>360000.41000000003</v>
      </c>
      <c r="E7" s="323">
        <v>410000</v>
      </c>
      <c r="F7" s="323">
        <v>343255.26</v>
      </c>
      <c r="G7" s="323">
        <f>F7-E7</f>
        <v>-66744.739999999991</v>
      </c>
    </row>
    <row r="8" spans="2:7" x14ac:dyDescent="0.35">
      <c r="B8" s="175" t="s">
        <v>1057</v>
      </c>
      <c r="C8" s="324">
        <v>0</v>
      </c>
      <c r="D8" s="325">
        <v>0</v>
      </c>
      <c r="E8" s="325">
        <v>15000</v>
      </c>
      <c r="F8" s="325">
        <v>25114.75</v>
      </c>
      <c r="G8" s="325">
        <f>F8-E8</f>
        <v>10114.75</v>
      </c>
    </row>
    <row r="9" spans="2:7" ht="15" thickBot="1" x14ac:dyDescent="0.4">
      <c r="B9" s="326" t="s">
        <v>1030</v>
      </c>
      <c r="C9" s="327">
        <f>SUM(C7:C8)</f>
        <v>350000</v>
      </c>
      <c r="D9" s="217">
        <v>360000.41000000003</v>
      </c>
      <c r="E9" s="217">
        <f>SUM(E7:E8)</f>
        <v>425000</v>
      </c>
      <c r="F9" s="217">
        <f>SUM(F7:F8)</f>
        <v>368370.01</v>
      </c>
      <c r="G9" s="217">
        <f>F9-E9</f>
        <v>-56629.989999999991</v>
      </c>
    </row>
    <row r="10" spans="2:7" ht="20" thickBot="1" x14ac:dyDescent="0.5">
      <c r="B10" s="328"/>
      <c r="C10" s="329"/>
      <c r="D10" s="330"/>
      <c r="E10" s="330"/>
      <c r="F10" s="330"/>
      <c r="G10" s="330"/>
    </row>
    <row r="11" spans="2:7" x14ac:dyDescent="0.35">
      <c r="B11" s="320" t="s">
        <v>1029</v>
      </c>
      <c r="C11" s="321"/>
      <c r="D11" s="220"/>
      <c r="E11" s="220"/>
      <c r="F11" s="220"/>
      <c r="G11" s="220"/>
    </row>
    <row r="12" spans="2:7" x14ac:dyDescent="0.35">
      <c r="B12" s="177" t="s">
        <v>1016</v>
      </c>
      <c r="C12" s="331"/>
      <c r="D12" s="332"/>
      <c r="E12" s="332"/>
      <c r="F12" s="332"/>
      <c r="G12" s="332"/>
    </row>
    <row r="13" spans="2:7" x14ac:dyDescent="0.35">
      <c r="B13" s="175" t="s">
        <v>928</v>
      </c>
      <c r="C13" s="322">
        <v>-70000</v>
      </c>
      <c r="D13" s="323">
        <v>-69999.66</v>
      </c>
      <c r="E13" s="323">
        <v>-78000</v>
      </c>
      <c r="F13" s="323">
        <f>-64947.98-2041.4</f>
        <v>-66989.38</v>
      </c>
      <c r="G13" s="323">
        <f>F13-E13</f>
        <v>11010.619999999995</v>
      </c>
    </row>
    <row r="14" spans="2:7" x14ac:dyDescent="0.35">
      <c r="B14" s="177"/>
      <c r="C14" s="331"/>
      <c r="D14" s="332"/>
      <c r="E14" s="332"/>
      <c r="F14" s="332"/>
      <c r="G14" s="332"/>
    </row>
    <row r="15" spans="2:7" x14ac:dyDescent="0.35">
      <c r="B15" s="177" t="s">
        <v>1017</v>
      </c>
      <c r="C15" s="331"/>
      <c r="D15" s="332"/>
      <c r="E15" s="332"/>
      <c r="F15" s="332"/>
      <c r="G15" s="332"/>
    </row>
    <row r="16" spans="2:7" x14ac:dyDescent="0.35">
      <c r="B16" s="175" t="s">
        <v>784</v>
      </c>
      <c r="C16" s="322">
        <v>-5000</v>
      </c>
      <c r="D16" s="323">
        <v>-14999.600000000002</v>
      </c>
      <c r="E16" s="323">
        <v>-15000</v>
      </c>
      <c r="F16" s="323">
        <v>-17092.650000000001</v>
      </c>
      <c r="G16" s="323">
        <f>F16-E16</f>
        <v>-2092.6500000000015</v>
      </c>
    </row>
    <row r="17" spans="2:7" x14ac:dyDescent="0.35">
      <c r="B17" s="175" t="s">
        <v>960</v>
      </c>
      <c r="C17" s="322">
        <v>-50000</v>
      </c>
      <c r="D17" s="323">
        <v>-50000</v>
      </c>
      <c r="E17" s="323">
        <v>-75000</v>
      </c>
      <c r="F17" s="323">
        <v>-69022</v>
      </c>
      <c r="G17" s="323">
        <f>F17-E17</f>
        <v>5978</v>
      </c>
    </row>
    <row r="18" spans="2:7" x14ac:dyDescent="0.35">
      <c r="B18" s="177"/>
      <c r="C18" s="331"/>
      <c r="D18" s="332"/>
      <c r="E18" s="332"/>
      <c r="F18" s="332"/>
      <c r="G18" s="332"/>
    </row>
    <row r="19" spans="2:7" x14ac:dyDescent="0.35">
      <c r="B19" s="177" t="s">
        <v>739</v>
      </c>
      <c r="C19" s="331"/>
      <c r="D19" s="332"/>
      <c r="E19" s="332"/>
      <c r="F19" s="332"/>
      <c r="G19" s="332"/>
    </row>
    <row r="20" spans="2:7" x14ac:dyDescent="0.35">
      <c r="B20" s="175" t="s">
        <v>819</v>
      </c>
      <c r="C20" s="322">
        <v>-65000</v>
      </c>
      <c r="D20" s="323">
        <v>-64999.5</v>
      </c>
      <c r="E20" s="323">
        <v>-78000</v>
      </c>
      <c r="F20" s="323">
        <v>-68656</v>
      </c>
      <c r="G20" s="323">
        <f>F20-E20</f>
        <v>9344</v>
      </c>
    </row>
    <row r="21" spans="2:7" x14ac:dyDescent="0.35">
      <c r="B21" s="175" t="s">
        <v>820</v>
      </c>
      <c r="C21" s="322">
        <v>-12000</v>
      </c>
      <c r="D21" s="323">
        <v>-12000.16</v>
      </c>
      <c r="E21" s="323">
        <v>-12000</v>
      </c>
      <c r="F21" s="323">
        <v>-9006.66</v>
      </c>
      <c r="G21" s="323">
        <f t="shared" ref="G21:G23" si="0">F21-E21</f>
        <v>2993.34</v>
      </c>
    </row>
    <row r="22" spans="2:7" x14ac:dyDescent="0.35">
      <c r="B22" s="175" t="s">
        <v>776</v>
      </c>
      <c r="C22" s="322">
        <v>-22000</v>
      </c>
      <c r="D22" s="323">
        <v>-21999.629999999997</v>
      </c>
      <c r="E22" s="323">
        <v>-30000</v>
      </c>
      <c r="F22" s="323">
        <v>-23136.34</v>
      </c>
      <c r="G22" s="323">
        <f t="shared" si="0"/>
        <v>6863.66</v>
      </c>
    </row>
    <row r="23" spans="2:7" x14ac:dyDescent="0.35">
      <c r="B23" s="175" t="s">
        <v>1062</v>
      </c>
      <c r="C23" s="322">
        <v>-27500</v>
      </c>
      <c r="D23" s="323">
        <v>-27499.666666666664</v>
      </c>
      <c r="E23" s="323">
        <v>-19500</v>
      </c>
      <c r="F23" s="323">
        <v>-25670.13</v>
      </c>
      <c r="G23" s="323">
        <f t="shared" si="0"/>
        <v>-6170.130000000001</v>
      </c>
    </row>
    <row r="24" spans="2:7" ht="15" thickBot="1" x14ac:dyDescent="0.4">
      <c r="B24" s="326" t="s">
        <v>1031</v>
      </c>
      <c r="C24" s="333">
        <f>SUM(C13:C23)</f>
        <v>-251500</v>
      </c>
      <c r="D24" s="223">
        <v>-261498.21666666667</v>
      </c>
      <c r="E24" s="223">
        <f>SUM(E13:E23)</f>
        <v>-307500</v>
      </c>
      <c r="F24" s="223">
        <f>SUM(F13:F23)</f>
        <v>-279573.15999999997</v>
      </c>
      <c r="G24" s="223">
        <f>F24-E24</f>
        <v>27926.840000000026</v>
      </c>
    </row>
    <row r="25" spans="2:7" ht="20" thickBot="1" x14ac:dyDescent="0.5">
      <c r="B25" s="328"/>
      <c r="C25" s="334"/>
      <c r="D25" s="335"/>
      <c r="E25" s="335"/>
      <c r="F25" s="335"/>
      <c r="G25" s="335"/>
    </row>
    <row r="26" spans="2:7" ht="15" thickBot="1" x14ac:dyDescent="0.4">
      <c r="B26" s="257" t="s">
        <v>1032</v>
      </c>
      <c r="C26" s="207">
        <f>C9+C24</f>
        <v>98500</v>
      </c>
      <c r="D26" s="207">
        <v>98502.193333333358</v>
      </c>
      <c r="E26" s="240">
        <f>E9+E24</f>
        <v>117500</v>
      </c>
      <c r="F26" s="240">
        <f>F9+F24</f>
        <v>88796.850000000035</v>
      </c>
      <c r="G26" s="240">
        <f>G9+G24</f>
        <v>-28703.149999999965</v>
      </c>
    </row>
    <row r="27" spans="2:7" ht="20" thickBot="1" x14ac:dyDescent="0.5">
      <c r="B27" s="336"/>
      <c r="C27" s="337"/>
      <c r="D27" s="338"/>
      <c r="E27" s="338"/>
      <c r="F27" s="338"/>
      <c r="G27" s="338"/>
    </row>
    <row r="28" spans="2:7" ht="20" thickBot="1" x14ac:dyDescent="0.5">
      <c r="B28" s="250" t="s">
        <v>1035</v>
      </c>
      <c r="C28" s="225"/>
      <c r="D28" s="225"/>
      <c r="E28" s="225"/>
      <c r="F28" s="225"/>
      <c r="G28" s="225"/>
    </row>
    <row r="29" spans="2:7" x14ac:dyDescent="0.35">
      <c r="B29" s="172" t="s">
        <v>1007</v>
      </c>
      <c r="C29" s="220"/>
      <c r="D29" s="220"/>
      <c r="E29" s="220"/>
      <c r="F29" s="220"/>
      <c r="G29" s="220"/>
    </row>
    <row r="30" spans="2:7" x14ac:dyDescent="0.35">
      <c r="B30" s="173" t="s">
        <v>782</v>
      </c>
      <c r="C30" s="322">
        <v>0</v>
      </c>
      <c r="D30" s="323">
        <v>12</v>
      </c>
      <c r="E30" s="323">
        <v>3500</v>
      </c>
      <c r="F30" s="323">
        <v>45</v>
      </c>
      <c r="G30" s="323">
        <f>F30-E30</f>
        <v>-3455</v>
      </c>
    </row>
    <row r="31" spans="2:7" x14ac:dyDescent="0.35">
      <c r="B31" s="173" t="s">
        <v>929</v>
      </c>
      <c r="C31" s="322">
        <v>118000</v>
      </c>
      <c r="D31" s="323">
        <v>117528.43</v>
      </c>
      <c r="E31" s="323"/>
      <c r="F31" s="323">
        <v>114612.89</v>
      </c>
      <c r="G31" s="323">
        <f>F31-E31</f>
        <v>114612.89</v>
      </c>
    </row>
    <row r="32" spans="2:7" x14ac:dyDescent="0.35">
      <c r="B32" s="174" t="s">
        <v>947</v>
      </c>
      <c r="C32" s="322">
        <v>108000</v>
      </c>
      <c r="D32" s="323">
        <v>109644.17</v>
      </c>
      <c r="E32" s="323">
        <v>110000</v>
      </c>
      <c r="F32" s="323">
        <v>106827.92</v>
      </c>
      <c r="G32" s="323">
        <f t="shared" ref="G32:G34" si="1">F32-E32</f>
        <v>-3172.0800000000017</v>
      </c>
    </row>
    <row r="33" spans="2:7" x14ac:dyDescent="0.35">
      <c r="B33" s="174" t="s">
        <v>948</v>
      </c>
      <c r="C33" s="322">
        <v>10000</v>
      </c>
      <c r="D33" s="323">
        <v>7884.26</v>
      </c>
      <c r="E33" s="323">
        <v>7000</v>
      </c>
      <c r="F33" s="323">
        <v>7784.97</v>
      </c>
      <c r="G33" s="323">
        <f t="shared" si="1"/>
        <v>784.97000000000025</v>
      </c>
    </row>
    <row r="34" spans="2:7" x14ac:dyDescent="0.35">
      <c r="B34" s="175" t="s">
        <v>3</v>
      </c>
      <c r="C34" s="322">
        <v>6000</v>
      </c>
      <c r="D34" s="323">
        <v>3271.8</v>
      </c>
      <c r="E34" s="323">
        <v>3000</v>
      </c>
      <c r="F34" s="323">
        <v>2957.33</v>
      </c>
      <c r="G34" s="323">
        <f t="shared" si="1"/>
        <v>-42.670000000000073</v>
      </c>
    </row>
    <row r="35" spans="2:7" x14ac:dyDescent="0.35">
      <c r="B35" s="172" t="s">
        <v>1010</v>
      </c>
      <c r="C35" s="339">
        <f>SUM(C30:C34)-C31</f>
        <v>124000</v>
      </c>
      <c r="D35" s="211">
        <v>120812.22999999998</v>
      </c>
      <c r="E35" s="211">
        <f>SUM(E30:E34)-E31</f>
        <v>123500</v>
      </c>
      <c r="F35" s="211">
        <f>SUM(F30:F34)-F31</f>
        <v>117615.21999999999</v>
      </c>
      <c r="G35" s="211">
        <f>F35-E35</f>
        <v>-5884.7800000000134</v>
      </c>
    </row>
    <row r="36" spans="2:7" x14ac:dyDescent="0.35">
      <c r="B36" s="177"/>
      <c r="C36" s="322"/>
      <c r="D36" s="340"/>
      <c r="E36" s="340"/>
      <c r="F36" s="340"/>
      <c r="G36" s="340"/>
    </row>
    <row r="37" spans="2:7" x14ac:dyDescent="0.35">
      <c r="B37" s="172" t="s">
        <v>1008</v>
      </c>
      <c r="C37" s="339"/>
      <c r="D37" s="211"/>
      <c r="E37" s="211"/>
      <c r="F37" s="211"/>
      <c r="G37" s="211"/>
    </row>
    <row r="38" spans="2:7" x14ac:dyDescent="0.35">
      <c r="B38" s="175" t="s">
        <v>973</v>
      </c>
      <c r="C38" s="322">
        <v>0</v>
      </c>
      <c r="D38" s="323">
        <v>1344</v>
      </c>
      <c r="E38" s="323">
        <v>0</v>
      </c>
      <c r="F38" s="341">
        <v>1348</v>
      </c>
      <c r="G38" s="341">
        <f>F38-E38</f>
        <v>1348</v>
      </c>
    </row>
    <row r="39" spans="2:7" x14ac:dyDescent="0.35">
      <c r="B39" s="172" t="s">
        <v>1011</v>
      </c>
      <c r="C39" s="339">
        <f>SUM(C38)</f>
        <v>0</v>
      </c>
      <c r="D39" s="211">
        <v>1344</v>
      </c>
      <c r="E39" s="211">
        <f>SUM(E38)</f>
        <v>0</v>
      </c>
      <c r="F39" s="211">
        <f>SUM(F38)</f>
        <v>1348</v>
      </c>
      <c r="G39" s="211">
        <f>F39-E39</f>
        <v>1348</v>
      </c>
    </row>
    <row r="40" spans="2:7" x14ac:dyDescent="0.35">
      <c r="B40" s="177"/>
      <c r="C40" s="322"/>
      <c r="D40" s="340"/>
      <c r="E40" s="340"/>
      <c r="F40" s="340"/>
      <c r="G40" s="340"/>
    </row>
    <row r="41" spans="2:7" x14ac:dyDescent="0.35">
      <c r="B41" s="172" t="s">
        <v>1009</v>
      </c>
      <c r="C41" s="339"/>
      <c r="D41" s="211"/>
      <c r="E41" s="211"/>
      <c r="F41" s="211"/>
      <c r="G41" s="211"/>
    </row>
    <row r="42" spans="2:7" x14ac:dyDescent="0.35">
      <c r="B42" s="177" t="s">
        <v>985</v>
      </c>
      <c r="C42" s="322">
        <v>6000</v>
      </c>
      <c r="D42" s="323">
        <v>5999.98</v>
      </c>
      <c r="E42" s="323">
        <v>8500</v>
      </c>
      <c r="F42" s="323">
        <v>9837.61</v>
      </c>
      <c r="G42" s="323">
        <f>F42-E42</f>
        <v>1337.6100000000006</v>
      </c>
    </row>
    <row r="43" spans="2:7" ht="15" thickBot="1" x14ac:dyDescent="0.4">
      <c r="B43" s="326" t="s">
        <v>1012</v>
      </c>
      <c r="C43" s="327">
        <f>SUM(C42)</f>
        <v>6000</v>
      </c>
      <c r="D43" s="217">
        <v>5999.98</v>
      </c>
      <c r="E43" s="217">
        <f>SUM(E42)</f>
        <v>8500</v>
      </c>
      <c r="F43" s="217">
        <f>SUM(F42)</f>
        <v>9837.61</v>
      </c>
      <c r="G43" s="217">
        <f>F43-E43</f>
        <v>1337.6100000000006</v>
      </c>
    </row>
    <row r="44" spans="2:7" ht="20" thickBot="1" x14ac:dyDescent="0.5">
      <c r="B44" s="250" t="s">
        <v>142</v>
      </c>
      <c r="C44" s="225">
        <f>C35+C39+C43</f>
        <v>130000</v>
      </c>
      <c r="D44" s="225">
        <v>128156.20999999998</v>
      </c>
      <c r="E44" s="225">
        <f>E35+E39+E43</f>
        <v>132000</v>
      </c>
      <c r="F44" s="225">
        <f>F35+F39+F43</f>
        <v>128800.82999999999</v>
      </c>
      <c r="G44" s="225">
        <f>F44-E44</f>
        <v>-3199.1700000000128</v>
      </c>
    </row>
    <row r="45" spans="2:7" ht="15" thickBot="1" x14ac:dyDescent="0.4">
      <c r="B45" s="342"/>
      <c r="C45" s="343"/>
      <c r="D45" s="344"/>
      <c r="E45" s="344"/>
      <c r="F45" s="344"/>
      <c r="G45" s="344"/>
    </row>
    <row r="46" spans="2:7" ht="20" thickBot="1" x14ac:dyDescent="0.5">
      <c r="B46" s="250" t="s">
        <v>764</v>
      </c>
      <c r="C46" s="225"/>
      <c r="D46" s="225"/>
      <c r="E46" s="225"/>
      <c r="F46" s="225"/>
      <c r="G46" s="225"/>
    </row>
    <row r="47" spans="2:7" x14ac:dyDescent="0.35">
      <c r="B47" s="345" t="s">
        <v>1013</v>
      </c>
      <c r="C47" s="346"/>
      <c r="D47" s="227"/>
      <c r="E47" s="227"/>
      <c r="F47" s="227"/>
      <c r="G47" s="227"/>
    </row>
    <row r="48" spans="2:7" x14ac:dyDescent="0.35">
      <c r="B48" s="177" t="s">
        <v>1014</v>
      </c>
      <c r="C48" s="322"/>
      <c r="D48" s="340"/>
      <c r="E48" s="340"/>
      <c r="F48" s="340"/>
      <c r="G48" s="340"/>
    </row>
    <row r="49" spans="2:7" x14ac:dyDescent="0.35">
      <c r="B49" s="173" t="s">
        <v>932</v>
      </c>
      <c r="C49" s="322">
        <v>-65000</v>
      </c>
      <c r="D49" s="323">
        <v>-63465.5</v>
      </c>
      <c r="E49" s="323">
        <v>-65000</v>
      </c>
      <c r="F49" s="323">
        <v>-63855</v>
      </c>
      <c r="G49" s="323">
        <f>F49-E49</f>
        <v>1145</v>
      </c>
    </row>
    <row r="50" spans="2:7" x14ac:dyDescent="0.35">
      <c r="B50" s="175" t="s">
        <v>933</v>
      </c>
      <c r="C50" s="322">
        <v>-15000</v>
      </c>
      <c r="D50" s="323">
        <v>-12752.32</v>
      </c>
      <c r="E50" s="323">
        <v>-15000</v>
      </c>
      <c r="F50" s="323">
        <v>-12489.16</v>
      </c>
      <c r="G50" s="323">
        <f t="shared" ref="G50:G51" si="2">F50-E50</f>
        <v>2510.84</v>
      </c>
    </row>
    <row r="51" spans="2:7" x14ac:dyDescent="0.35">
      <c r="B51" s="175" t="s">
        <v>11</v>
      </c>
      <c r="C51" s="322">
        <v>-5000</v>
      </c>
      <c r="D51" s="323">
        <v>-4999.72</v>
      </c>
      <c r="E51" s="323">
        <v>-5000</v>
      </c>
      <c r="F51" s="323">
        <v>-5000</v>
      </c>
      <c r="G51" s="323">
        <f t="shared" si="2"/>
        <v>0</v>
      </c>
    </row>
    <row r="52" spans="2:7" x14ac:dyDescent="0.35">
      <c r="B52" s="177"/>
      <c r="C52" s="322"/>
      <c r="D52" s="340"/>
      <c r="E52" s="340"/>
      <c r="F52" s="340"/>
      <c r="G52" s="340"/>
    </row>
    <row r="53" spans="2:7" x14ac:dyDescent="0.35">
      <c r="B53" s="177" t="s">
        <v>1015</v>
      </c>
      <c r="C53" s="322"/>
      <c r="D53" s="340"/>
      <c r="E53" s="340"/>
      <c r="F53" s="340"/>
      <c r="G53" s="340"/>
    </row>
    <row r="54" spans="2:7" x14ac:dyDescent="0.35">
      <c r="B54" s="175" t="s">
        <v>779</v>
      </c>
      <c r="C54" s="322">
        <v>-31000</v>
      </c>
      <c r="D54" s="323">
        <v>-22999.93</v>
      </c>
      <c r="E54" s="323">
        <v>-35000</v>
      </c>
      <c r="F54" s="323">
        <v>-19926.080000000002</v>
      </c>
      <c r="G54" s="323">
        <f t="shared" ref="G54:G56" si="3">F54-E54</f>
        <v>15073.919999999998</v>
      </c>
    </row>
    <row r="55" spans="2:7" x14ac:dyDescent="0.35">
      <c r="B55" s="175" t="s">
        <v>913</v>
      </c>
      <c r="C55" s="322">
        <v>-400</v>
      </c>
      <c r="D55" s="323">
        <v>0</v>
      </c>
      <c r="E55" s="323">
        <v>0</v>
      </c>
      <c r="F55" s="323">
        <v>0</v>
      </c>
      <c r="G55" s="323">
        <f t="shared" si="3"/>
        <v>0</v>
      </c>
    </row>
    <row r="56" spans="2:7" x14ac:dyDescent="0.35">
      <c r="B56" s="175" t="s">
        <v>1026</v>
      </c>
      <c r="C56" s="322">
        <v>-4500</v>
      </c>
      <c r="D56" s="323">
        <v>-4500</v>
      </c>
      <c r="E56" s="323">
        <v>-4500</v>
      </c>
      <c r="F56" s="323">
        <v>-4500</v>
      </c>
      <c r="G56" s="323">
        <f t="shared" si="3"/>
        <v>0</v>
      </c>
    </row>
    <row r="57" spans="2:7" x14ac:dyDescent="0.35">
      <c r="B57" s="347" t="s">
        <v>1034</v>
      </c>
      <c r="C57" s="348">
        <f>SUM(C49:C56)</f>
        <v>-120900</v>
      </c>
      <c r="D57" s="228">
        <v>-108717.47</v>
      </c>
      <c r="E57" s="228">
        <f>SUM(E49:E56)</f>
        <v>-124500</v>
      </c>
      <c r="F57" s="228">
        <f>SUM(F49:F56)</f>
        <v>-105770.24000000001</v>
      </c>
      <c r="G57" s="228">
        <f>F57-E57</f>
        <v>18729.759999999995</v>
      </c>
    </row>
    <row r="58" spans="2:7" x14ac:dyDescent="0.35">
      <c r="B58" s="175"/>
      <c r="C58" s="322"/>
      <c r="D58" s="340"/>
      <c r="E58" s="340"/>
      <c r="F58" s="340"/>
      <c r="G58" s="340"/>
    </row>
    <row r="59" spans="2:7" x14ac:dyDescent="0.35">
      <c r="B59" s="347" t="s">
        <v>1008</v>
      </c>
      <c r="C59" s="349"/>
      <c r="D59" s="229"/>
      <c r="E59" s="229"/>
      <c r="F59" s="229"/>
      <c r="G59" s="229"/>
    </row>
    <row r="60" spans="2:7" x14ac:dyDescent="0.35">
      <c r="B60" s="175" t="s">
        <v>772</v>
      </c>
      <c r="C60" s="322">
        <v>-7500</v>
      </c>
      <c r="D60" s="323">
        <v>-10496.26</v>
      </c>
      <c r="E60" s="323">
        <v>-15000</v>
      </c>
      <c r="F60" s="323">
        <v>-12396.26</v>
      </c>
      <c r="G60" s="323">
        <f>F60-E60</f>
        <v>2603.7399999999998</v>
      </c>
    </row>
    <row r="61" spans="2:7" x14ac:dyDescent="0.35">
      <c r="B61" s="347" t="s">
        <v>1011</v>
      </c>
      <c r="C61" s="350">
        <f>SUM(C60)</f>
        <v>-7500</v>
      </c>
      <c r="D61" s="230">
        <v>-10496.26</v>
      </c>
      <c r="E61" s="230">
        <f>SUM(E60)</f>
        <v>-15000</v>
      </c>
      <c r="F61" s="230">
        <f>SUM(F60)</f>
        <v>-12396.26</v>
      </c>
      <c r="G61" s="230">
        <f>F61-E61</f>
        <v>2603.7399999999998</v>
      </c>
    </row>
    <row r="62" spans="2:7" x14ac:dyDescent="0.35">
      <c r="B62" s="175"/>
      <c r="C62" s="322"/>
      <c r="D62" s="340"/>
      <c r="E62" s="340"/>
      <c r="F62" s="340"/>
      <c r="G62" s="340"/>
    </row>
    <row r="63" spans="2:7" x14ac:dyDescent="0.35">
      <c r="B63" s="347" t="s">
        <v>1018</v>
      </c>
      <c r="C63" s="346"/>
      <c r="D63" s="227"/>
      <c r="E63" s="227"/>
      <c r="F63" s="227"/>
      <c r="G63" s="227"/>
    </row>
    <row r="64" spans="2:7" x14ac:dyDescent="0.35">
      <c r="B64" s="177" t="s">
        <v>1019</v>
      </c>
      <c r="C64" s="331"/>
      <c r="D64" s="332"/>
      <c r="E64" s="332"/>
      <c r="F64" s="332"/>
      <c r="G64" s="332"/>
    </row>
    <row r="65" spans="2:7" x14ac:dyDescent="0.35">
      <c r="B65" s="175" t="s">
        <v>773</v>
      </c>
      <c r="C65" s="322">
        <v>-6500</v>
      </c>
      <c r="D65" s="323">
        <v>-6577.2800000000007</v>
      </c>
      <c r="E65" s="323">
        <v>-7000</v>
      </c>
      <c r="F65" s="323">
        <v>-6236.59</v>
      </c>
      <c r="G65" s="323">
        <f>F65-E65</f>
        <v>763.40999999999985</v>
      </c>
    </row>
    <row r="66" spans="2:7" x14ac:dyDescent="0.35">
      <c r="B66" s="175" t="s">
        <v>777</v>
      </c>
      <c r="C66" s="322">
        <v>-15066</v>
      </c>
      <c r="D66" s="323">
        <v>-15112.35</v>
      </c>
      <c r="E66" s="323">
        <v>-21162</v>
      </c>
      <c r="F66" s="323">
        <v>-8515.7900000000009</v>
      </c>
      <c r="G66" s="323">
        <f t="shared" ref="G66:G67" si="4">F66-E66</f>
        <v>12646.21</v>
      </c>
    </row>
    <row r="67" spans="2:7" x14ac:dyDescent="0.35">
      <c r="B67" s="175" t="s">
        <v>771</v>
      </c>
      <c r="C67" s="322">
        <v>-5000</v>
      </c>
      <c r="D67" s="323">
        <v>-4999.6000000000004</v>
      </c>
      <c r="E67" s="323">
        <v>-5000</v>
      </c>
      <c r="F67" s="323">
        <v>-3570.7700000000041</v>
      </c>
      <c r="G67" s="323">
        <f t="shared" si="4"/>
        <v>1429.2299999999959</v>
      </c>
    </row>
    <row r="68" spans="2:7" x14ac:dyDescent="0.35">
      <c r="B68" s="175"/>
      <c r="C68" s="351"/>
      <c r="D68" s="352"/>
      <c r="E68" s="352"/>
      <c r="F68" s="352"/>
      <c r="G68" s="352"/>
    </row>
    <row r="69" spans="2:7" x14ac:dyDescent="0.35">
      <c r="B69" s="177" t="s">
        <v>1020</v>
      </c>
      <c r="C69" s="351"/>
      <c r="D69" s="352"/>
      <c r="E69" s="352"/>
      <c r="F69" s="352"/>
      <c r="G69" s="352"/>
    </row>
    <row r="70" spans="2:7" x14ac:dyDescent="0.35">
      <c r="B70" s="175" t="s">
        <v>1055</v>
      </c>
      <c r="C70" s="322">
        <v>-6000</v>
      </c>
      <c r="D70" s="323">
        <v>-5999.53</v>
      </c>
      <c r="E70" s="323">
        <v>-8000</v>
      </c>
      <c r="F70" s="323">
        <v>-7436.18</v>
      </c>
      <c r="G70" s="323">
        <f t="shared" ref="G70" si="5">F70-E70</f>
        <v>563.81999999999971</v>
      </c>
    </row>
    <row r="71" spans="2:7" x14ac:dyDescent="0.35">
      <c r="B71" s="175"/>
      <c r="C71" s="322"/>
      <c r="D71" s="340"/>
      <c r="E71" s="340"/>
      <c r="F71" s="340"/>
      <c r="G71" s="340"/>
    </row>
    <row r="72" spans="2:7" x14ac:dyDescent="0.35">
      <c r="B72" s="177" t="s">
        <v>97</v>
      </c>
      <c r="C72" s="322"/>
      <c r="D72" s="340"/>
      <c r="E72" s="340"/>
      <c r="F72" s="340"/>
      <c r="G72" s="340"/>
    </row>
    <row r="73" spans="2:7" x14ac:dyDescent="0.35">
      <c r="B73" s="175" t="s">
        <v>97</v>
      </c>
      <c r="C73" s="322">
        <v>-35344</v>
      </c>
      <c r="D73" s="323">
        <v>-39844</v>
      </c>
      <c r="E73" s="323">
        <v>-47860</v>
      </c>
      <c r="F73" s="323">
        <v>-42018.45</v>
      </c>
      <c r="G73" s="323">
        <f t="shared" ref="G73" si="6">F73-E73</f>
        <v>5841.5500000000029</v>
      </c>
    </row>
    <row r="74" spans="2:7" x14ac:dyDescent="0.35">
      <c r="B74" s="175"/>
      <c r="C74" s="351"/>
      <c r="D74" s="352"/>
      <c r="E74" s="352"/>
      <c r="F74" s="352"/>
      <c r="G74" s="352"/>
    </row>
    <row r="75" spans="2:7" x14ac:dyDescent="0.35">
      <c r="B75" s="177" t="s">
        <v>1021</v>
      </c>
      <c r="C75" s="351"/>
      <c r="D75" s="352"/>
      <c r="E75" s="352"/>
      <c r="F75" s="352"/>
      <c r="G75" s="352"/>
    </row>
    <row r="76" spans="2:7" x14ac:dyDescent="0.35">
      <c r="B76" s="175" t="s">
        <v>1024</v>
      </c>
      <c r="C76" s="322">
        <v>-8500</v>
      </c>
      <c r="D76" s="323">
        <v>-8500.3333333333339</v>
      </c>
      <c r="E76" s="323">
        <v>0</v>
      </c>
      <c r="F76" s="323">
        <v>-8500</v>
      </c>
      <c r="G76" s="323">
        <f t="shared" ref="G76" si="7">F76-E76</f>
        <v>-8500</v>
      </c>
    </row>
    <row r="77" spans="2:7" x14ac:dyDescent="0.35">
      <c r="B77" s="175"/>
      <c r="C77" s="322"/>
      <c r="D77" s="340"/>
      <c r="E77" s="340"/>
      <c r="F77" s="340"/>
      <c r="G77" s="340"/>
    </row>
    <row r="78" spans="2:7" x14ac:dyDescent="0.35">
      <c r="B78" s="177" t="s">
        <v>1022</v>
      </c>
      <c r="C78" s="351"/>
      <c r="D78" s="352"/>
      <c r="E78" s="352"/>
      <c r="F78" s="352"/>
      <c r="G78" s="352"/>
    </row>
    <row r="79" spans="2:7" x14ac:dyDescent="0.35">
      <c r="B79" s="175" t="s">
        <v>930</v>
      </c>
      <c r="C79" s="322">
        <v>0</v>
      </c>
      <c r="D79" s="323">
        <v>-236.79</v>
      </c>
      <c r="E79" s="323">
        <v>0</v>
      </c>
      <c r="F79" s="323">
        <v>-506.88</v>
      </c>
      <c r="G79" s="323">
        <f t="shared" ref="G79" si="8">F79-E79</f>
        <v>-506.88</v>
      </c>
    </row>
    <row r="80" spans="2:7" ht="15" thickBot="1" x14ac:dyDescent="0.4">
      <c r="B80" s="347" t="s">
        <v>1033</v>
      </c>
      <c r="C80" s="350">
        <f>SUM(C65:C79)</f>
        <v>-76410</v>
      </c>
      <c r="D80" s="230">
        <v>-81269.883333333331</v>
      </c>
      <c r="E80" s="230">
        <f>SUM(E65:E79)</f>
        <v>-89022</v>
      </c>
      <c r="F80" s="230">
        <f>SUM(F65:F79)</f>
        <v>-76784.66</v>
      </c>
      <c r="G80" s="230">
        <f>F80-E80</f>
        <v>12237.339999999997</v>
      </c>
    </row>
    <row r="81" spans="2:7" ht="20" thickBot="1" x14ac:dyDescent="0.5">
      <c r="B81" s="250" t="s">
        <v>1027</v>
      </c>
      <c r="C81" s="225">
        <f>C57+C61+C80</f>
        <v>-204810</v>
      </c>
      <c r="D81" s="225">
        <v>-200483.61333333334</v>
      </c>
      <c r="E81" s="225">
        <f>E57+E61+E80</f>
        <v>-228522</v>
      </c>
      <c r="F81" s="225">
        <f>F57+F61+F80</f>
        <v>-194951.16</v>
      </c>
      <c r="G81" s="225">
        <f>F81-E81</f>
        <v>33570.839999999997</v>
      </c>
    </row>
    <row r="82" spans="2:7" ht="15" thickBot="1" x14ac:dyDescent="0.4">
      <c r="B82" s="353"/>
      <c r="C82" s="354"/>
      <c r="D82" s="355"/>
      <c r="E82" s="355"/>
      <c r="F82" s="355"/>
      <c r="G82" s="355"/>
    </row>
    <row r="83" spans="2:7" ht="15" thickBot="1" x14ac:dyDescent="0.4">
      <c r="B83" s="356" t="s">
        <v>946</v>
      </c>
      <c r="C83" s="240">
        <f>C44+C81+C26</f>
        <v>23690</v>
      </c>
      <c r="D83" s="240">
        <v>26174.789999999994</v>
      </c>
      <c r="E83" s="240">
        <f>E44+E81+E26</f>
        <v>20978</v>
      </c>
      <c r="F83" s="240">
        <f>F44+F81+F26</f>
        <v>22646.520000000019</v>
      </c>
      <c r="G83" s="240">
        <f>F83-E83</f>
        <v>1668.5200000000186</v>
      </c>
    </row>
    <row r="84" spans="2:7" x14ac:dyDescent="0.35">
      <c r="B84" s="357"/>
      <c r="C84" s="358"/>
      <c r="D84" s="358"/>
      <c r="E84" s="358"/>
      <c r="F84" s="358"/>
      <c r="G84" s="358"/>
    </row>
    <row r="85" spans="2:7" x14ac:dyDescent="0.35">
      <c r="B85" s="359"/>
      <c r="C85" s="358"/>
      <c r="D85" s="360"/>
      <c r="E85" s="360"/>
      <c r="F85" s="360"/>
      <c r="G85" s="360"/>
    </row>
    <row r="86" spans="2:7" x14ac:dyDescent="0.35">
      <c r="B86" s="361"/>
      <c r="C86" s="362"/>
      <c r="D86" s="362"/>
      <c r="E86" s="362"/>
      <c r="F86" s="362"/>
      <c r="G86" s="362"/>
    </row>
    <row r="87" spans="2:7" x14ac:dyDescent="0.35">
      <c r="B87" s="361"/>
      <c r="C87" s="362"/>
      <c r="D87" s="362"/>
      <c r="E87" s="362"/>
      <c r="F87" s="362"/>
      <c r="G87" s="362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2" t="s">
        <v>761</v>
      </c>
      <c r="G2" s="71" t="s">
        <v>760</v>
      </c>
      <c r="H2" s="22" t="s">
        <v>763</v>
      </c>
      <c r="I2" s="22" t="s">
        <v>766</v>
      </c>
      <c r="J2" s="71" t="s">
        <v>765</v>
      </c>
      <c r="K2" s="22"/>
      <c r="L2" s="75"/>
      <c r="M2" s="76"/>
      <c r="N2" s="63" t="s">
        <v>759</v>
      </c>
      <c r="O2" s="63"/>
    </row>
    <row r="3" spans="1:15" ht="13" x14ac:dyDescent="0.3">
      <c r="E3" s="65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 t="shared" ref="C4:C14" si="0">IF(F4+G4=0,"Hide","")</f>
        <v>#REF!</v>
      </c>
      <c r="E4" s="66" t="s">
        <v>133</v>
      </c>
      <c r="F4" s="66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4" t="s">
        <v>142</v>
      </c>
      <c r="F15" s="69">
        <f>SUM(F4:F14)</f>
        <v>135000</v>
      </c>
      <c r="G15" s="69" t="e">
        <f>SUM(G4:G14)</f>
        <v>#REF!</v>
      </c>
      <c r="H15" s="69" t="e">
        <f>SUM(H4:H14)</f>
        <v>#REF!</v>
      </c>
      <c r="I15" s="69"/>
      <c r="J15" s="69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5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6" t="s">
        <v>9</v>
      </c>
      <c r="F19" s="66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7" t="s">
        <v>12</v>
      </c>
      <c r="F31" s="67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7" t="s">
        <v>13</v>
      </c>
      <c r="F32" s="67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4" t="s">
        <v>143</v>
      </c>
      <c r="F49" s="69">
        <f>SUM(F19:F48)</f>
        <v>135000</v>
      </c>
      <c r="G49" s="69" t="e">
        <f>SUM(G19:G48)</f>
        <v>#REF!</v>
      </c>
      <c r="H49" s="69" t="e">
        <f>SUM(H19:H48)</f>
        <v>#REF!</v>
      </c>
      <c r="I49" s="69" t="e">
        <f>SUM(I19:I48)</f>
        <v>#REF!</v>
      </c>
      <c r="J49" s="69">
        <f>SUM(J19:J48)</f>
        <v>73373</v>
      </c>
      <c r="L49" s="1"/>
      <c r="M49" s="69">
        <f>SUM(M19:M48)</f>
        <v>38244.18</v>
      </c>
    </row>
    <row r="50" spans="2:15" x14ac:dyDescent="0.25">
      <c r="E50" s="64"/>
      <c r="F50" s="64"/>
      <c r="L50" s="1"/>
    </row>
    <row r="51" spans="2:15" ht="13.5" thickBot="1" x14ac:dyDescent="0.35">
      <c r="E51" s="74" t="s">
        <v>756</v>
      </c>
      <c r="F51" s="73" t="s">
        <v>762</v>
      </c>
      <c r="G51" s="73" t="e">
        <f>+G15-G49</f>
        <v>#REF!</v>
      </c>
      <c r="H51" s="73" t="e">
        <f>+H15-H49</f>
        <v>#REF!</v>
      </c>
      <c r="I51" s="73"/>
      <c r="J51" s="73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0" t="e">
        <f>IF(ROUND(N53-G53,0)=0,"OK",+N53-G53)</f>
        <v>#REF!</v>
      </c>
      <c r="O54" s="70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8" t="s">
        <v>758</v>
      </c>
      <c r="F56" s="68"/>
      <c r="L56" s="1"/>
      <c r="N56" s="70" t="e">
        <f>IF(ROUND(N55-G55,0)=0,"OK",+N55-G55)</f>
        <v>#REF!</v>
      </c>
      <c r="O56" s="70"/>
    </row>
    <row r="57" spans="2:15" x14ac:dyDescent="0.25">
      <c r="E57" s="68"/>
      <c r="F57" s="68"/>
      <c r="L57" s="1"/>
    </row>
    <row r="58" spans="2:15" x14ac:dyDescent="0.25">
      <c r="E58" s="68"/>
      <c r="F58" s="68"/>
      <c r="L58" s="1"/>
    </row>
    <row r="59" spans="2:15" x14ac:dyDescent="0.25">
      <c r="E59" s="68"/>
      <c r="F59" s="68"/>
      <c r="L59" s="1"/>
    </row>
    <row r="60" spans="2:15" x14ac:dyDescent="0.25">
      <c r="E60" s="68"/>
      <c r="F60" s="68"/>
      <c r="L60" s="1"/>
    </row>
    <row r="61" spans="2:15" x14ac:dyDescent="0.25">
      <c r="E61" s="68"/>
      <c r="F61" s="68"/>
      <c r="L61" s="1"/>
    </row>
    <row r="62" spans="2:15" x14ac:dyDescent="0.25">
      <c r="E62" s="68"/>
      <c r="F62" s="68"/>
      <c r="L62" s="1"/>
    </row>
    <row r="63" spans="2:15" x14ac:dyDescent="0.25">
      <c r="E63" s="68"/>
      <c r="F63" s="68"/>
      <c r="L63" s="1"/>
    </row>
    <row r="64" spans="2:15" x14ac:dyDescent="0.25">
      <c r="E64" s="68"/>
      <c r="F64" s="68"/>
      <c r="L64" s="1"/>
    </row>
    <row r="65" spans="5:12" x14ac:dyDescent="0.25">
      <c r="E65" s="68"/>
      <c r="F65" s="68"/>
      <c r="L65" s="1"/>
    </row>
    <row r="66" spans="5:12" x14ac:dyDescent="0.25">
      <c r="E66" s="68"/>
      <c r="F66" s="68"/>
      <c r="L66" s="1"/>
    </row>
    <row r="67" spans="5:12" x14ac:dyDescent="0.25">
      <c r="E67" s="68"/>
      <c r="F67" s="68"/>
      <c r="L67" s="1"/>
    </row>
    <row r="68" spans="5:12" x14ac:dyDescent="0.25">
      <c r="E68" s="68"/>
      <c r="F68" s="68"/>
      <c r="L68" s="1"/>
    </row>
    <row r="69" spans="5:12" x14ac:dyDescent="0.25">
      <c r="E69" s="68"/>
      <c r="F69" s="68"/>
      <c r="L69" s="1"/>
    </row>
    <row r="70" spans="5:12" x14ac:dyDescent="0.25">
      <c r="E70" s="68"/>
      <c r="F70" s="68"/>
      <c r="L70" s="1"/>
    </row>
    <row r="71" spans="5:12" x14ac:dyDescent="0.25">
      <c r="E71" s="68"/>
      <c r="F71" s="68"/>
      <c r="L71" s="1"/>
    </row>
    <row r="72" spans="5:12" x14ac:dyDescent="0.25">
      <c r="E72" s="68"/>
      <c r="F72" s="68"/>
      <c r="L72" s="1"/>
    </row>
    <row r="73" spans="5:12" x14ac:dyDescent="0.25">
      <c r="E73" s="68"/>
      <c r="F73" s="68"/>
      <c r="L73" s="1"/>
    </row>
    <row r="74" spans="5:12" x14ac:dyDescent="0.25">
      <c r="E74" s="68"/>
      <c r="F74" s="68"/>
      <c r="L74" s="1"/>
    </row>
    <row r="75" spans="5:12" x14ac:dyDescent="0.25">
      <c r="E75" s="68"/>
      <c r="F75" s="68"/>
      <c r="L75" s="1"/>
    </row>
    <row r="76" spans="5:12" x14ac:dyDescent="0.25">
      <c r="E76" s="68"/>
      <c r="F76" s="68"/>
      <c r="L76" s="1"/>
    </row>
    <row r="77" spans="5:12" x14ac:dyDescent="0.25">
      <c r="E77" s="68"/>
      <c r="F77" s="68"/>
      <c r="L77" s="1"/>
    </row>
    <row r="78" spans="5:12" x14ac:dyDescent="0.25">
      <c r="E78" s="68"/>
      <c r="F78" s="68"/>
      <c r="L78" s="1"/>
    </row>
    <row r="79" spans="5:12" x14ac:dyDescent="0.25">
      <c r="E79" s="68"/>
      <c r="F79" s="68"/>
      <c r="L79" s="1"/>
    </row>
    <row r="80" spans="5:12" x14ac:dyDescent="0.25">
      <c r="E80" s="68"/>
      <c r="F80" s="68"/>
      <c r="L80" s="1"/>
    </row>
    <row r="81" spans="5:12" x14ac:dyDescent="0.25">
      <c r="E81" s="68"/>
      <c r="F81" s="68"/>
      <c r="L81" s="1"/>
    </row>
    <row r="82" spans="5:12" x14ac:dyDescent="0.25">
      <c r="E82" s="68"/>
      <c r="F82" s="68"/>
      <c r="L82" s="1"/>
    </row>
    <row r="83" spans="5:12" x14ac:dyDescent="0.25">
      <c r="E83" s="68"/>
      <c r="F83" s="68"/>
      <c r="L83" s="1"/>
    </row>
    <row r="84" spans="5:12" x14ac:dyDescent="0.25">
      <c r="E84" s="68"/>
      <c r="F84" s="68"/>
      <c r="L84" s="1"/>
    </row>
    <row r="85" spans="5:12" x14ac:dyDescent="0.25">
      <c r="E85" s="68"/>
      <c r="F85" s="68"/>
      <c r="L85" s="1"/>
    </row>
    <row r="86" spans="5:12" x14ac:dyDescent="0.25">
      <c r="E86" s="68"/>
      <c r="F86" s="68"/>
      <c r="L86" s="1"/>
    </row>
    <row r="87" spans="5:12" x14ac:dyDescent="0.25">
      <c r="E87" s="68"/>
      <c r="F87" s="68"/>
      <c r="L87" s="1"/>
    </row>
    <row r="88" spans="5:12" x14ac:dyDescent="0.25">
      <c r="E88" s="68"/>
      <c r="F88" s="68"/>
      <c r="L88" s="1"/>
    </row>
    <row r="89" spans="5:12" x14ac:dyDescent="0.25">
      <c r="E89" s="68"/>
      <c r="F89" s="68"/>
      <c r="L89" s="1"/>
    </row>
    <row r="90" spans="5:12" x14ac:dyDescent="0.25">
      <c r="E90" s="68"/>
      <c r="F90" s="68"/>
      <c r="L90" s="1"/>
    </row>
    <row r="91" spans="5:12" x14ac:dyDescent="0.25">
      <c r="E91" s="68"/>
      <c r="F91" s="68"/>
      <c r="L91" s="1"/>
    </row>
    <row r="92" spans="5:12" x14ac:dyDescent="0.25">
      <c r="E92" s="68"/>
      <c r="F92" s="68"/>
      <c r="L92" s="1"/>
    </row>
    <row r="93" spans="5:12" x14ac:dyDescent="0.25">
      <c r="E93" s="68"/>
      <c r="F93" s="68"/>
      <c r="L93" s="1"/>
    </row>
    <row r="94" spans="5:12" x14ac:dyDescent="0.25">
      <c r="E94" s="68"/>
      <c r="F94" s="68"/>
      <c r="L94" s="1"/>
    </row>
    <row r="95" spans="5:12" x14ac:dyDescent="0.25">
      <c r="E95" s="68"/>
      <c r="F95" s="68"/>
    </row>
    <row r="96" spans="5:12" x14ac:dyDescent="0.25">
      <c r="E96" s="68"/>
      <c r="F96" s="68"/>
    </row>
    <row r="97" spans="5:6" x14ac:dyDescent="0.25">
      <c r="E97" s="68"/>
      <c r="F97" s="68"/>
    </row>
    <row r="98" spans="5:6" x14ac:dyDescent="0.25">
      <c r="E98" s="68"/>
      <c r="F98" s="68"/>
    </row>
    <row r="99" spans="5:6" x14ac:dyDescent="0.25">
      <c r="E99" s="68"/>
      <c r="F99" s="68"/>
    </row>
    <row r="100" spans="5:6" x14ac:dyDescent="0.25">
      <c r="E100" s="68"/>
      <c r="F100" s="68"/>
    </row>
    <row r="101" spans="5:6" x14ac:dyDescent="0.25">
      <c r="E101" s="68"/>
      <c r="F101" s="68"/>
    </row>
    <row r="102" spans="5:6" x14ac:dyDescent="0.25">
      <c r="E102" s="68"/>
      <c r="F102" s="68"/>
    </row>
    <row r="103" spans="5:6" x14ac:dyDescent="0.25">
      <c r="E103" s="68"/>
      <c r="F103" s="68"/>
    </row>
    <row r="104" spans="5:6" x14ac:dyDescent="0.25">
      <c r="E104" s="68"/>
      <c r="F104" s="68"/>
    </row>
    <row r="105" spans="5:6" x14ac:dyDescent="0.25">
      <c r="E105" s="68"/>
      <c r="F105" s="68"/>
    </row>
    <row r="106" spans="5:6" x14ac:dyDescent="0.25">
      <c r="E106" s="68"/>
      <c r="F106" s="68"/>
    </row>
    <row r="107" spans="5:6" x14ac:dyDescent="0.25">
      <c r="E107" s="68"/>
      <c r="F107" s="68"/>
    </row>
    <row r="108" spans="5:6" x14ac:dyDescent="0.25">
      <c r="E108" s="68"/>
      <c r="F108" s="68"/>
    </row>
    <row r="109" spans="5:6" x14ac:dyDescent="0.25">
      <c r="E109" s="68"/>
      <c r="F109" s="68"/>
    </row>
    <row r="110" spans="5:6" x14ac:dyDescent="0.25">
      <c r="E110" s="68"/>
      <c r="F110" s="68"/>
    </row>
    <row r="111" spans="5:6" x14ac:dyDescent="0.25">
      <c r="E111" s="68"/>
      <c r="F111" s="68"/>
    </row>
    <row r="112" spans="5:6" x14ac:dyDescent="0.25">
      <c r="E112" s="68"/>
      <c r="F112" s="68"/>
    </row>
    <row r="113" spans="5:6" x14ac:dyDescent="0.25">
      <c r="E113" s="68"/>
      <c r="F113" s="68"/>
    </row>
    <row r="114" spans="5:6" x14ac:dyDescent="0.25">
      <c r="E114" s="68"/>
      <c r="F114" s="68"/>
    </row>
    <row r="115" spans="5:6" x14ac:dyDescent="0.25">
      <c r="E115" s="68"/>
      <c r="F115" s="68"/>
    </row>
    <row r="116" spans="5:6" x14ac:dyDescent="0.25">
      <c r="E116" s="68"/>
      <c r="F116" s="68"/>
    </row>
    <row r="117" spans="5:6" x14ac:dyDescent="0.25">
      <c r="E117" s="68"/>
      <c r="F117" s="68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2" t="s">
        <v>761</v>
      </c>
      <c r="G2" s="71" t="s">
        <v>760</v>
      </c>
      <c r="H2" s="22" t="s">
        <v>763</v>
      </c>
      <c r="I2" s="22" t="s">
        <v>766</v>
      </c>
      <c r="J2" s="71" t="s">
        <v>765</v>
      </c>
      <c r="K2" s="22"/>
      <c r="L2" s="75"/>
      <c r="M2" s="76"/>
      <c r="N2" s="63" t="s">
        <v>759</v>
      </c>
      <c r="O2" s="63"/>
    </row>
    <row r="3" spans="1:15" ht="13" x14ac:dyDescent="0.3">
      <c r="E3" s="65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>IF(F4+G4=0,"Hide","")</f>
        <v>#REF!</v>
      </c>
      <c r="E4" s="66" t="s">
        <v>133</v>
      </c>
      <c r="F4" s="66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4" t="s">
        <v>142</v>
      </c>
      <c r="F15" s="69">
        <f>SUM(F4:F14)</f>
        <v>135000</v>
      </c>
      <c r="G15" s="69" t="e">
        <f>SUM(G4:G14)</f>
        <v>#REF!</v>
      </c>
      <c r="H15" s="69" t="e">
        <f>SUM(H4:H14)</f>
        <v>#REF!</v>
      </c>
      <c r="I15" s="69"/>
      <c r="J15" s="69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5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6" t="s">
        <v>9</v>
      </c>
      <c r="F19" s="66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7" t="s">
        <v>12</v>
      </c>
      <c r="F31" s="67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7" t="s">
        <v>13</v>
      </c>
      <c r="F32" s="67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4" t="s">
        <v>143</v>
      </c>
      <c r="F49" s="69">
        <f>SUM(F19:F48)</f>
        <v>135000</v>
      </c>
      <c r="G49" s="69" t="e">
        <f>SUM(G19:G48)</f>
        <v>#REF!</v>
      </c>
      <c r="H49" s="69" t="e">
        <f>SUM(H19:H48)</f>
        <v>#REF!</v>
      </c>
      <c r="I49" s="69" t="e">
        <f>SUM(I19:I48)</f>
        <v>#REF!</v>
      </c>
      <c r="J49" s="69">
        <f>SUM(J19:J48)</f>
        <v>73373</v>
      </c>
      <c r="L49" s="1"/>
      <c r="M49" s="69">
        <f>SUM(M19:M48)</f>
        <v>38244.18</v>
      </c>
    </row>
    <row r="50" spans="2:15" x14ac:dyDescent="0.25">
      <c r="E50" s="64"/>
      <c r="F50" s="64"/>
      <c r="L50" s="1"/>
    </row>
    <row r="51" spans="2:15" ht="13.5" thickBot="1" x14ac:dyDescent="0.35">
      <c r="E51" s="74" t="s">
        <v>756</v>
      </c>
      <c r="F51" s="73" t="s">
        <v>762</v>
      </c>
      <c r="G51" s="73" t="e">
        <f>+G15-G49</f>
        <v>#REF!</v>
      </c>
      <c r="H51" s="73" t="e">
        <f>+H15-H49</f>
        <v>#REF!</v>
      </c>
      <c r="I51" s="73"/>
      <c r="J51" s="73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0" t="e">
        <f>IF(ROUND(N53-G53,0)=0,"OK",+N53-G53)</f>
        <v>#REF!</v>
      </c>
      <c r="O54" s="70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8" t="s">
        <v>758</v>
      </c>
      <c r="F56" s="68"/>
      <c r="L56" s="1"/>
      <c r="N56" s="70" t="e">
        <f>IF(ROUND(N55-G55,0)=0,"OK",+N55-G55)</f>
        <v>#REF!</v>
      </c>
      <c r="O56" s="70"/>
    </row>
    <row r="57" spans="2:15" x14ac:dyDescent="0.25">
      <c r="E57" s="68"/>
      <c r="F57" s="68"/>
      <c r="L57" s="1"/>
    </row>
    <row r="58" spans="2:15" x14ac:dyDescent="0.25">
      <c r="E58" s="68"/>
      <c r="F58" s="68"/>
      <c r="L58" s="1"/>
    </row>
    <row r="59" spans="2:15" x14ac:dyDescent="0.25">
      <c r="E59" s="68"/>
      <c r="F59" s="68"/>
      <c r="L59" s="1"/>
    </row>
    <row r="60" spans="2:15" x14ac:dyDescent="0.25">
      <c r="E60" s="68"/>
      <c r="F60" s="68"/>
      <c r="L60" s="1"/>
    </row>
    <row r="61" spans="2:15" x14ac:dyDescent="0.25">
      <c r="E61" s="68"/>
      <c r="F61" s="68"/>
      <c r="L61" s="1"/>
    </row>
    <row r="62" spans="2:15" x14ac:dyDescent="0.25">
      <c r="E62" s="68"/>
      <c r="F62" s="68"/>
      <c r="L62" s="1"/>
    </row>
    <row r="63" spans="2:15" x14ac:dyDescent="0.25">
      <c r="E63" s="68"/>
      <c r="F63" s="68"/>
      <c r="L63" s="1"/>
    </row>
    <row r="64" spans="2:15" x14ac:dyDescent="0.25">
      <c r="E64" s="68"/>
      <c r="F64" s="68"/>
      <c r="L64" s="1"/>
    </row>
    <row r="65" spans="5:12" x14ac:dyDescent="0.25">
      <c r="E65" s="68"/>
      <c r="F65" s="68"/>
      <c r="L65" s="1"/>
    </row>
    <row r="66" spans="5:12" x14ac:dyDescent="0.25">
      <c r="E66" s="68"/>
      <c r="F66" s="68"/>
      <c r="L66" s="1"/>
    </row>
    <row r="67" spans="5:12" x14ac:dyDescent="0.25">
      <c r="E67" s="68"/>
      <c r="F67" s="68"/>
      <c r="L67" s="1"/>
    </row>
    <row r="68" spans="5:12" x14ac:dyDescent="0.25">
      <c r="E68" s="68"/>
      <c r="F68" s="68"/>
      <c r="L68" s="1"/>
    </row>
    <row r="69" spans="5:12" x14ac:dyDescent="0.25">
      <c r="E69" s="68"/>
      <c r="F69" s="68"/>
      <c r="L69" s="1"/>
    </row>
    <row r="70" spans="5:12" x14ac:dyDescent="0.25">
      <c r="E70" s="68"/>
      <c r="F70" s="68"/>
      <c r="L70" s="1"/>
    </row>
    <row r="71" spans="5:12" x14ac:dyDescent="0.25">
      <c r="E71" s="68"/>
      <c r="F71" s="68"/>
      <c r="L71" s="1"/>
    </row>
    <row r="72" spans="5:12" x14ac:dyDescent="0.25">
      <c r="E72" s="68"/>
      <c r="F72" s="68"/>
      <c r="L72" s="1"/>
    </row>
    <row r="73" spans="5:12" x14ac:dyDescent="0.25">
      <c r="E73" s="68"/>
      <c r="F73" s="68"/>
      <c r="L73" s="1"/>
    </row>
    <row r="74" spans="5:12" x14ac:dyDescent="0.25">
      <c r="E74" s="68"/>
      <c r="F74" s="68"/>
      <c r="L74" s="1"/>
    </row>
    <row r="75" spans="5:12" x14ac:dyDescent="0.25">
      <c r="E75" s="68"/>
      <c r="F75" s="68"/>
      <c r="L75" s="1"/>
    </row>
    <row r="76" spans="5:12" x14ac:dyDescent="0.25">
      <c r="E76" s="68"/>
      <c r="F76" s="68"/>
      <c r="L76" s="1"/>
    </row>
    <row r="77" spans="5:12" x14ac:dyDescent="0.25">
      <c r="E77" s="68"/>
      <c r="F77" s="68"/>
      <c r="L77" s="1"/>
    </row>
    <row r="78" spans="5:12" x14ac:dyDescent="0.25">
      <c r="E78" s="68"/>
      <c r="F78" s="68"/>
      <c r="L78" s="1"/>
    </row>
    <row r="79" spans="5:12" x14ac:dyDescent="0.25">
      <c r="E79" s="68"/>
      <c r="F79" s="68"/>
      <c r="L79" s="1"/>
    </row>
    <row r="80" spans="5:12" x14ac:dyDescent="0.25">
      <c r="E80" s="68"/>
      <c r="F80" s="68"/>
      <c r="L80" s="1"/>
    </row>
    <row r="81" spans="5:12" x14ac:dyDescent="0.25">
      <c r="E81" s="68"/>
      <c r="F81" s="68"/>
      <c r="L81" s="1"/>
    </row>
    <row r="82" spans="5:12" x14ac:dyDescent="0.25">
      <c r="E82" s="68"/>
      <c r="F82" s="68"/>
      <c r="L82" s="1"/>
    </row>
    <row r="83" spans="5:12" x14ac:dyDescent="0.25">
      <c r="E83" s="68"/>
      <c r="F83" s="68"/>
      <c r="L83" s="1"/>
    </row>
    <row r="84" spans="5:12" x14ac:dyDescent="0.25">
      <c r="E84" s="68"/>
      <c r="F84" s="68"/>
      <c r="L84" s="1"/>
    </row>
    <row r="85" spans="5:12" x14ac:dyDescent="0.25">
      <c r="E85" s="68"/>
      <c r="F85" s="68"/>
      <c r="L85" s="1"/>
    </row>
    <row r="86" spans="5:12" x14ac:dyDescent="0.25">
      <c r="E86" s="68"/>
      <c r="F86" s="68"/>
      <c r="L86" s="1"/>
    </row>
    <row r="87" spans="5:12" x14ac:dyDescent="0.25">
      <c r="E87" s="68"/>
      <c r="F87" s="68"/>
      <c r="L87" s="1"/>
    </row>
    <row r="88" spans="5:12" x14ac:dyDescent="0.25">
      <c r="E88" s="68"/>
      <c r="F88" s="68"/>
      <c r="L88" s="1"/>
    </row>
    <row r="89" spans="5:12" x14ac:dyDescent="0.25">
      <c r="E89" s="68"/>
      <c r="F89" s="68"/>
      <c r="L89" s="1"/>
    </row>
    <row r="90" spans="5:12" x14ac:dyDescent="0.25">
      <c r="E90" s="68"/>
      <c r="F90" s="68"/>
      <c r="L90" s="1"/>
    </row>
    <row r="91" spans="5:12" x14ac:dyDescent="0.25">
      <c r="E91" s="68"/>
      <c r="F91" s="68"/>
      <c r="L91" s="1"/>
    </row>
    <row r="92" spans="5:12" x14ac:dyDescent="0.25">
      <c r="E92" s="68"/>
      <c r="F92" s="68"/>
      <c r="L92" s="1"/>
    </row>
    <row r="93" spans="5:12" x14ac:dyDescent="0.25">
      <c r="E93" s="68"/>
      <c r="F93" s="68"/>
      <c r="L93" s="1"/>
    </row>
    <row r="94" spans="5:12" x14ac:dyDescent="0.25">
      <c r="E94" s="68"/>
      <c r="F94" s="68"/>
      <c r="L94" s="1"/>
    </row>
    <row r="95" spans="5:12" x14ac:dyDescent="0.25">
      <c r="E95" s="68"/>
      <c r="F95" s="68"/>
    </row>
    <row r="96" spans="5:12" x14ac:dyDescent="0.25">
      <c r="E96" s="68"/>
      <c r="F96" s="68"/>
    </row>
    <row r="97" spans="5:6" x14ac:dyDescent="0.25">
      <c r="E97" s="68"/>
      <c r="F97" s="68"/>
    </row>
    <row r="98" spans="5:6" x14ac:dyDescent="0.25">
      <c r="E98" s="68"/>
      <c r="F98" s="68"/>
    </row>
    <row r="99" spans="5:6" x14ac:dyDescent="0.25">
      <c r="E99" s="68"/>
      <c r="F99" s="68"/>
    </row>
    <row r="100" spans="5:6" x14ac:dyDescent="0.25">
      <c r="E100" s="68"/>
      <c r="F100" s="68"/>
    </row>
    <row r="101" spans="5:6" x14ac:dyDescent="0.25">
      <c r="E101" s="68"/>
      <c r="F101" s="68"/>
    </row>
    <row r="102" spans="5:6" x14ac:dyDescent="0.25">
      <c r="E102" s="68"/>
      <c r="F102" s="68"/>
    </row>
    <row r="103" spans="5:6" x14ac:dyDescent="0.25">
      <c r="E103" s="68"/>
      <c r="F103" s="68"/>
    </row>
    <row r="104" spans="5:6" x14ac:dyDescent="0.25">
      <c r="E104" s="68"/>
      <c r="F104" s="68"/>
    </row>
    <row r="105" spans="5:6" x14ac:dyDescent="0.25">
      <c r="E105" s="68"/>
      <c r="F105" s="68"/>
    </row>
    <row r="106" spans="5:6" x14ac:dyDescent="0.25">
      <c r="E106" s="68"/>
      <c r="F106" s="68"/>
    </row>
    <row r="107" spans="5:6" x14ac:dyDescent="0.25">
      <c r="E107" s="68"/>
      <c r="F107" s="68"/>
    </row>
    <row r="108" spans="5:6" x14ac:dyDescent="0.25">
      <c r="E108" s="68"/>
      <c r="F108" s="68"/>
    </row>
    <row r="109" spans="5:6" x14ac:dyDescent="0.25">
      <c r="E109" s="68"/>
      <c r="F109" s="68"/>
    </row>
    <row r="110" spans="5:6" x14ac:dyDescent="0.25">
      <c r="E110" s="68"/>
      <c r="F110" s="68"/>
    </row>
    <row r="111" spans="5:6" x14ac:dyDescent="0.25">
      <c r="E111" s="68"/>
      <c r="F111" s="68"/>
    </row>
    <row r="112" spans="5:6" x14ac:dyDescent="0.25">
      <c r="E112" s="68"/>
      <c r="F112" s="68"/>
    </row>
    <row r="113" spans="5:6" x14ac:dyDescent="0.25">
      <c r="E113" s="68"/>
      <c r="F113" s="68"/>
    </row>
    <row r="114" spans="5:6" x14ac:dyDescent="0.25">
      <c r="E114" s="68"/>
      <c r="F114" s="68"/>
    </row>
    <row r="115" spans="5:6" x14ac:dyDescent="0.25">
      <c r="E115" s="68"/>
      <c r="F115" s="68"/>
    </row>
    <row r="116" spans="5:6" x14ac:dyDescent="0.25">
      <c r="E116" s="68"/>
      <c r="F116" s="68"/>
    </row>
    <row r="117" spans="5:6" x14ac:dyDescent="0.25">
      <c r="E117" s="68"/>
      <c r="F117" s="68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outlineLevelRow="2" x14ac:dyDescent="0.25"/>
  <cols>
    <col min="1" max="1" width="9.26953125" bestFit="1" customWidth="1"/>
    <col min="2" max="2" width="1.7265625" customWidth="1"/>
    <col min="3" max="3" width="41.453125" customWidth="1"/>
    <col min="4" max="4" width="10.1796875" style="1" bestFit="1" customWidth="1"/>
    <col min="5" max="5" width="1.81640625" style="1" customWidth="1"/>
    <col min="6" max="6" width="10.7265625" style="1" customWidth="1"/>
    <col min="7" max="7" width="8.7265625" customWidth="1"/>
    <col min="8" max="8" width="9.26953125" style="32" bestFit="1" customWidth="1"/>
    <col min="9" max="9" width="12.7265625" style="11" bestFit="1" customWidth="1"/>
    <col min="10" max="10" width="31" style="10" bestFit="1" customWidth="1"/>
  </cols>
  <sheetData>
    <row r="1" spans="1:21" ht="13" x14ac:dyDescent="0.3">
      <c r="C1" s="14" t="s">
        <v>62</v>
      </c>
    </row>
    <row r="2" spans="1:21" s="21" customFormat="1" ht="36.75" customHeight="1" x14ac:dyDescent="0.25">
      <c r="C2" s="21" t="s">
        <v>171</v>
      </c>
      <c r="D2" s="22"/>
      <c r="E2" s="22"/>
      <c r="F2" s="22"/>
      <c r="H2" s="33"/>
      <c r="I2" s="23"/>
    </row>
    <row r="3" spans="1:21" ht="39" x14ac:dyDescent="0.3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7.5" x14ac:dyDescent="0.35">
      <c r="A4">
        <v>2</v>
      </c>
      <c r="B4" s="14" t="s">
        <v>58</v>
      </c>
      <c r="C4" s="2"/>
      <c r="F4" s="4"/>
      <c r="G4" s="16"/>
    </row>
    <row r="5" spans="1:21" outlineLevel="2" x14ac:dyDescent="0.25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5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5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ht="13" outlineLevel="1" x14ac:dyDescent="0.3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5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" outlineLevel="2" x14ac:dyDescent="0.25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5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5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" outlineLevel="2" x14ac:dyDescent="0.25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5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5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ht="13" outlineLevel="1" x14ac:dyDescent="0.3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5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5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5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" outlineLevel="2" x14ac:dyDescent="0.25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ht="13" outlineLevel="1" x14ac:dyDescent="0.3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5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ht="13" outlineLevel="1" x14ac:dyDescent="0.3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5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5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5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5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5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5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5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5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5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5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5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5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5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5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ht="13" outlineLevel="1" x14ac:dyDescent="0.3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5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ht="13" outlineLevel="1" x14ac:dyDescent="0.3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5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ht="13" outlineLevel="1" x14ac:dyDescent="0.3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5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5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ht="13" outlineLevel="1" x14ac:dyDescent="0.3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5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ht="13" outlineLevel="1" x14ac:dyDescent="0.3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5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5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5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ht="13" outlineLevel="1" x14ac:dyDescent="0.3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5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5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5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ht="13" outlineLevel="1" x14ac:dyDescent="0.3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ht="13" x14ac:dyDescent="0.3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35">
      <c r="A57">
        <v>17</v>
      </c>
      <c r="B57" s="14" t="s">
        <v>59</v>
      </c>
      <c r="C57" s="2"/>
      <c r="F57" s="4"/>
      <c r="G57" s="18"/>
    </row>
    <row r="58" spans="1:21" outlineLevel="2" x14ac:dyDescent="0.25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5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ht="13" outlineLevel="1" x14ac:dyDescent="0.3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5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ht="13" outlineLevel="1" x14ac:dyDescent="0.3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5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ht="13" outlineLevel="1" x14ac:dyDescent="0.3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5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ht="13" outlineLevel="1" x14ac:dyDescent="0.3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5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5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ht="13" outlineLevel="1" x14ac:dyDescent="0.3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5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5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5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5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5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" outlineLevel="2" x14ac:dyDescent="0.25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5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5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5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ht="13" outlineLevel="1" x14ac:dyDescent="0.3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5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5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5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ht="13" outlineLevel="1" x14ac:dyDescent="0.3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5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5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ht="13" outlineLevel="1" x14ac:dyDescent="0.3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5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5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ht="13" outlineLevel="1" x14ac:dyDescent="0.3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5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5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5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5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ht="13" outlineLevel="1" x14ac:dyDescent="0.3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ht="13" outlineLevel="2" x14ac:dyDescent="0.3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5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5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5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ht="13" outlineLevel="1" x14ac:dyDescent="0.3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5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5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ht="13" outlineLevel="1" x14ac:dyDescent="0.3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5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5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5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5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5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5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5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5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5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5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ht="13" outlineLevel="1" x14ac:dyDescent="0.3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5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5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5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5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5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ht="13" outlineLevel="1" x14ac:dyDescent="0.3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5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ht="13" outlineLevel="1" x14ac:dyDescent="0.3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5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5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ht="13" outlineLevel="1" x14ac:dyDescent="0.3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5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5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ht="13" outlineLevel="1" x14ac:dyDescent="0.3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5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5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ht="13" outlineLevel="1" x14ac:dyDescent="0.3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5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5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ht="13" outlineLevel="1" x14ac:dyDescent="0.3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5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5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ht="13" outlineLevel="1" x14ac:dyDescent="0.3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5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ht="13" outlineLevel="1" x14ac:dyDescent="0.3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5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ht="13" outlineLevel="1" x14ac:dyDescent="0.3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5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ht="13" outlineLevel="1" x14ac:dyDescent="0.3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ht="13" x14ac:dyDescent="0.3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ht="13" x14ac:dyDescent="0.3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5">
      <c r="C145" t="s">
        <v>75</v>
      </c>
      <c r="G145" s="1"/>
    </row>
    <row r="146" spans="1:10" x14ac:dyDescent="0.25">
      <c r="G146" s="1"/>
    </row>
    <row r="147" spans="1:10" x14ac:dyDescent="0.25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5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5">
      <c r="A149">
        <v>100</v>
      </c>
      <c r="C149" t="s">
        <v>81</v>
      </c>
      <c r="G149" s="1"/>
    </row>
    <row r="150" spans="1:10" x14ac:dyDescent="0.25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5" x14ac:dyDescent="0.25"/>
  <cols>
    <col min="2" max="2" width="11" bestFit="1" customWidth="1"/>
    <col min="3" max="3" width="12.81640625" bestFit="1" customWidth="1"/>
    <col min="4" max="4" width="9.1796875" style="1"/>
    <col min="5" max="5" width="26.1796875" bestFit="1" customWidth="1"/>
  </cols>
  <sheetData>
    <row r="1" spans="1:5" ht="13" x14ac:dyDescent="0.3">
      <c r="A1" s="14" t="s">
        <v>170</v>
      </c>
    </row>
    <row r="3" spans="1:5" ht="13.5" thickBot="1" x14ac:dyDescent="0.35">
      <c r="A3" t="s">
        <v>119</v>
      </c>
      <c r="B3" t="s">
        <v>120</v>
      </c>
      <c r="C3" t="s">
        <v>121</v>
      </c>
      <c r="D3" s="50">
        <v>57600</v>
      </c>
    </row>
    <row r="4" spans="1:5" ht="13" thickTop="1" x14ac:dyDescent="0.25"/>
    <row r="5" spans="1:5" x14ac:dyDescent="0.25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5">
      <c r="C6" t="s">
        <v>125</v>
      </c>
      <c r="D6" s="1">
        <v>5000</v>
      </c>
    </row>
    <row r="8" spans="1:5" x14ac:dyDescent="0.25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5"/>
    <row r="10" spans="1:5" x14ac:dyDescent="0.25">
      <c r="B10" t="s">
        <v>136</v>
      </c>
      <c r="C10" t="s">
        <v>135</v>
      </c>
      <c r="D10" s="1">
        <v>1562</v>
      </c>
      <c r="E10" t="s">
        <v>137</v>
      </c>
    </row>
    <row r="11" spans="1:5" x14ac:dyDescent="0.25">
      <c r="B11" t="s">
        <v>136</v>
      </c>
      <c r="C11" t="s">
        <v>135</v>
      </c>
      <c r="E11" t="s">
        <v>138</v>
      </c>
    </row>
    <row r="13" spans="1:5" x14ac:dyDescent="0.25">
      <c r="C13" t="s">
        <v>164</v>
      </c>
      <c r="D13" s="1">
        <v>15000</v>
      </c>
    </row>
    <row r="15" spans="1:5" x14ac:dyDescent="0.25">
      <c r="C15" t="s">
        <v>148</v>
      </c>
      <c r="D15" s="1">
        <v>1200</v>
      </c>
      <c r="E15" t="s">
        <v>165</v>
      </c>
    </row>
    <row r="17" spans="2:4" x14ac:dyDescent="0.25">
      <c r="C17" t="s">
        <v>166</v>
      </c>
      <c r="D17" s="1">
        <v>500</v>
      </c>
    </row>
    <row r="19" spans="2:4" x14ac:dyDescent="0.25">
      <c r="B19" s="3" t="s">
        <v>53</v>
      </c>
      <c r="D19" s="1">
        <v>3000</v>
      </c>
    </row>
    <row r="20" spans="2:4" x14ac:dyDescent="0.25">
      <c r="B20" s="3" t="s">
        <v>54</v>
      </c>
      <c r="D20" s="1">
        <v>3000</v>
      </c>
    </row>
    <row r="21" spans="2:4" x14ac:dyDescent="0.25">
      <c r="B21" s="3" t="s">
        <v>55</v>
      </c>
      <c r="D21" s="1">
        <v>3000</v>
      </c>
    </row>
    <row r="22" spans="2:4" x14ac:dyDescent="0.25">
      <c r="D22" s="48"/>
    </row>
    <row r="23" spans="2:4" x14ac:dyDescent="0.25">
      <c r="D23" s="47">
        <f>SUM(D5:D22)</f>
        <v>51946</v>
      </c>
    </row>
    <row r="25" spans="2:4" x14ac:dyDescent="0.25">
      <c r="B25" t="s">
        <v>169</v>
      </c>
      <c r="D25" s="1">
        <v>5000</v>
      </c>
    </row>
    <row r="27" spans="2:4" ht="13.5" thickBot="1" x14ac:dyDescent="0.35">
      <c r="D27" s="49">
        <f>SUM(D23:D26)</f>
        <v>56946</v>
      </c>
    </row>
    <row r="28" spans="2:4" ht="13" thickTop="1" x14ac:dyDescent="0.25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5" x14ac:dyDescent="0.25"/>
  <cols>
    <col min="1" max="1" width="11.7265625" bestFit="1" customWidth="1"/>
    <col min="6" max="6" width="47" bestFit="1" customWidth="1"/>
    <col min="8" max="8" width="10.26953125" style="51" bestFit="1" customWidth="1"/>
  </cols>
  <sheetData>
    <row r="1" spans="1:11" x14ac:dyDescent="0.25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1" t="s">
        <v>178</v>
      </c>
      <c r="I1" t="s">
        <v>179</v>
      </c>
      <c r="J1" t="s">
        <v>180</v>
      </c>
      <c r="K1" t="s">
        <v>181</v>
      </c>
    </row>
    <row r="2" spans="1:11" x14ac:dyDescent="0.25">
      <c r="A2" s="52">
        <v>38261</v>
      </c>
      <c r="B2" t="s">
        <v>182</v>
      </c>
      <c r="C2" t="s">
        <v>183</v>
      </c>
      <c r="D2" t="s">
        <v>184</v>
      </c>
      <c r="F2" t="s">
        <v>185</v>
      </c>
      <c r="H2" s="51">
        <v>-221.33</v>
      </c>
      <c r="J2" t="s">
        <v>186</v>
      </c>
      <c r="K2">
        <v>1522</v>
      </c>
    </row>
    <row r="3" spans="1:11" x14ac:dyDescent="0.25">
      <c r="A3" s="52">
        <v>38268</v>
      </c>
      <c r="B3" t="s">
        <v>187</v>
      </c>
      <c r="C3" t="s">
        <v>188</v>
      </c>
      <c r="D3" t="s">
        <v>184</v>
      </c>
      <c r="F3" t="s">
        <v>189</v>
      </c>
      <c r="H3" s="51">
        <v>7</v>
      </c>
      <c r="I3" t="s">
        <v>190</v>
      </c>
      <c r="J3" t="s">
        <v>186</v>
      </c>
      <c r="K3">
        <v>3169</v>
      </c>
    </row>
    <row r="4" spans="1:11" x14ac:dyDescent="0.25">
      <c r="A4" s="52">
        <v>38285</v>
      </c>
      <c r="B4" t="s">
        <v>187</v>
      </c>
      <c r="C4" t="s">
        <v>188</v>
      </c>
      <c r="D4" t="s">
        <v>184</v>
      </c>
      <c r="F4" t="s">
        <v>191</v>
      </c>
      <c r="H4" s="51">
        <v>313</v>
      </c>
      <c r="I4" t="s">
        <v>190</v>
      </c>
      <c r="J4" t="s">
        <v>186</v>
      </c>
      <c r="K4">
        <v>3055</v>
      </c>
    </row>
    <row r="5" spans="1:11" x14ac:dyDescent="0.25">
      <c r="A5" s="52">
        <v>38310</v>
      </c>
      <c r="B5" t="s">
        <v>187</v>
      </c>
      <c r="C5" t="s">
        <v>188</v>
      </c>
      <c r="D5" t="s">
        <v>184</v>
      </c>
      <c r="F5" t="s">
        <v>192</v>
      </c>
      <c r="H5" s="51">
        <v>65.31</v>
      </c>
      <c r="I5" t="s">
        <v>190</v>
      </c>
      <c r="J5" t="s">
        <v>186</v>
      </c>
      <c r="K5">
        <v>5547</v>
      </c>
    </row>
    <row r="6" spans="1:11" x14ac:dyDescent="0.25">
      <c r="A6" s="52">
        <v>38313</v>
      </c>
      <c r="B6" t="s">
        <v>182</v>
      </c>
      <c r="C6" t="s">
        <v>188</v>
      </c>
      <c r="D6" t="s">
        <v>184</v>
      </c>
      <c r="F6" t="s">
        <v>193</v>
      </c>
      <c r="H6" s="51">
        <v>5000</v>
      </c>
      <c r="I6" t="s">
        <v>190</v>
      </c>
      <c r="J6" t="s">
        <v>186</v>
      </c>
      <c r="K6">
        <v>4677</v>
      </c>
    </row>
    <row r="7" spans="1:11" x14ac:dyDescent="0.25">
      <c r="A7" s="52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1">
        <v>132.4</v>
      </c>
      <c r="J7" t="s">
        <v>197</v>
      </c>
      <c r="K7">
        <v>19768</v>
      </c>
    </row>
    <row r="8" spans="1:11" x14ac:dyDescent="0.25">
      <c r="A8" s="52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1">
        <v>24</v>
      </c>
      <c r="J8" t="s">
        <v>197</v>
      </c>
      <c r="K8">
        <v>19809</v>
      </c>
    </row>
    <row r="9" spans="1:11" x14ac:dyDescent="0.25">
      <c r="A9" s="52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1">
        <v>41.8</v>
      </c>
      <c r="J9" t="s">
        <v>197</v>
      </c>
      <c r="K9">
        <v>21578</v>
      </c>
    </row>
    <row r="10" spans="1:11" x14ac:dyDescent="0.25">
      <c r="A10" s="52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1">
        <v>986</v>
      </c>
      <c r="J10" t="s">
        <v>197</v>
      </c>
      <c r="K10">
        <v>29233</v>
      </c>
    </row>
    <row r="11" spans="1:11" x14ac:dyDescent="0.25">
      <c r="A11" s="52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1">
        <v>213</v>
      </c>
      <c r="J11" t="s">
        <v>197</v>
      </c>
      <c r="K11">
        <v>30615</v>
      </c>
    </row>
    <row r="12" spans="1:11" x14ac:dyDescent="0.25">
      <c r="A12" s="52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1">
        <v>30000</v>
      </c>
      <c r="I12" t="s">
        <v>214</v>
      </c>
      <c r="J12" t="s">
        <v>197</v>
      </c>
      <c r="K12">
        <v>30290</v>
      </c>
    </row>
    <row r="13" spans="1:11" x14ac:dyDescent="0.25">
      <c r="A13" s="52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1">
        <v>64000</v>
      </c>
      <c r="I13" t="s">
        <v>218</v>
      </c>
      <c r="J13" t="s">
        <v>219</v>
      </c>
      <c r="K13">
        <v>37629</v>
      </c>
    </row>
    <row r="14" spans="1:11" x14ac:dyDescent="0.25">
      <c r="A14" s="52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1">
        <v>-9000</v>
      </c>
      <c r="I14" t="s">
        <v>218</v>
      </c>
      <c r="J14" t="s">
        <v>219</v>
      </c>
      <c r="K14">
        <v>37631</v>
      </c>
    </row>
    <row r="15" spans="1:11" x14ac:dyDescent="0.25">
      <c r="A15" s="52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1">
        <v>-64000</v>
      </c>
      <c r="I15" t="s">
        <v>218</v>
      </c>
      <c r="J15" t="s">
        <v>219</v>
      </c>
      <c r="K15">
        <v>38027</v>
      </c>
    </row>
    <row r="16" spans="1:11" x14ac:dyDescent="0.25">
      <c r="A16" s="52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1">
        <v>9000</v>
      </c>
      <c r="I16" t="s">
        <v>218</v>
      </c>
      <c r="J16" t="s">
        <v>219</v>
      </c>
      <c r="K16">
        <v>38029</v>
      </c>
    </row>
    <row r="17" spans="1:11" x14ac:dyDescent="0.25">
      <c r="A17" s="52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1">
        <v>-64000</v>
      </c>
      <c r="I17" t="s">
        <v>218</v>
      </c>
      <c r="J17" t="s">
        <v>219</v>
      </c>
      <c r="K17">
        <v>38031</v>
      </c>
    </row>
    <row r="18" spans="1:11" x14ac:dyDescent="0.25">
      <c r="A18" s="52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1">
        <v>9000</v>
      </c>
      <c r="I18" t="s">
        <v>218</v>
      </c>
      <c r="J18" t="s">
        <v>219</v>
      </c>
      <c r="K18">
        <v>38033</v>
      </c>
    </row>
    <row r="19" spans="1:11" x14ac:dyDescent="0.25">
      <c r="A19" s="52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1">
        <v>177</v>
      </c>
      <c r="J19" t="s">
        <v>197</v>
      </c>
      <c r="K19">
        <v>35400</v>
      </c>
    </row>
    <row r="20" spans="1:11" x14ac:dyDescent="0.25">
      <c r="A20" s="52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1">
        <v>-136</v>
      </c>
      <c r="I20" t="s">
        <v>214</v>
      </c>
      <c r="J20" t="s">
        <v>197</v>
      </c>
      <c r="K20">
        <v>36824</v>
      </c>
    </row>
    <row r="21" spans="1:11" x14ac:dyDescent="0.25">
      <c r="A21" s="52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1">
        <v>211.02</v>
      </c>
      <c r="I21" t="s">
        <v>214</v>
      </c>
      <c r="J21" t="s">
        <v>197</v>
      </c>
      <c r="K21">
        <v>38977</v>
      </c>
    </row>
    <row r="22" spans="1:11" x14ac:dyDescent="0.25">
      <c r="A22" s="52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1">
        <v>166.18</v>
      </c>
      <c r="I22" t="s">
        <v>214</v>
      </c>
      <c r="J22" t="s">
        <v>197</v>
      </c>
      <c r="K22">
        <v>39057</v>
      </c>
    </row>
    <row r="23" spans="1:11" x14ac:dyDescent="0.25">
      <c r="A23" s="52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1">
        <v>84.41</v>
      </c>
      <c r="I23" t="s">
        <v>214</v>
      </c>
      <c r="J23" t="s">
        <v>197</v>
      </c>
      <c r="K23">
        <v>39063</v>
      </c>
    </row>
    <row r="24" spans="1:11" x14ac:dyDescent="0.25">
      <c r="A24" s="52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1">
        <v>-84.41</v>
      </c>
      <c r="I24" t="s">
        <v>214</v>
      </c>
      <c r="J24" t="s">
        <v>245</v>
      </c>
      <c r="K24">
        <v>41309</v>
      </c>
    </row>
    <row r="25" spans="1:11" x14ac:dyDescent="0.25">
      <c r="A25" s="52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1">
        <v>-211.02</v>
      </c>
      <c r="I25" t="s">
        <v>214</v>
      </c>
      <c r="J25" t="s">
        <v>245</v>
      </c>
      <c r="K25">
        <v>41315</v>
      </c>
    </row>
    <row r="26" spans="1:11" x14ac:dyDescent="0.25">
      <c r="A26" s="52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1">
        <v>88.55</v>
      </c>
      <c r="I26" t="s">
        <v>214</v>
      </c>
      <c r="J26" t="s">
        <v>245</v>
      </c>
      <c r="K26">
        <v>45185</v>
      </c>
    </row>
    <row r="27" spans="1:11" x14ac:dyDescent="0.25">
      <c r="A27" s="52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1">
        <v>221.37</v>
      </c>
      <c r="I27" t="s">
        <v>214</v>
      </c>
      <c r="J27" t="s">
        <v>245</v>
      </c>
      <c r="K27">
        <v>45191</v>
      </c>
    </row>
    <row r="28" spans="1:11" x14ac:dyDescent="0.25">
      <c r="A28" s="52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1">
        <v>-319</v>
      </c>
      <c r="I28" t="s">
        <v>256</v>
      </c>
      <c r="J28" t="s">
        <v>245</v>
      </c>
      <c r="K28">
        <v>46243</v>
      </c>
    </row>
    <row r="29" spans="1:11" x14ac:dyDescent="0.25">
      <c r="A29" s="52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1">
        <v>2500</v>
      </c>
      <c r="J29" t="s">
        <v>245</v>
      </c>
      <c r="K29">
        <v>50463</v>
      </c>
    </row>
    <row r="30" spans="1:11" x14ac:dyDescent="0.25">
      <c r="A30" s="52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1">
        <v>4450</v>
      </c>
      <c r="I30" t="s">
        <v>263</v>
      </c>
      <c r="J30" t="s">
        <v>219</v>
      </c>
      <c r="K30">
        <v>53868</v>
      </c>
    </row>
    <row r="31" spans="1:11" x14ac:dyDescent="0.25">
      <c r="A31" s="52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1">
        <v>4450</v>
      </c>
      <c r="I31" t="s">
        <v>263</v>
      </c>
      <c r="J31" t="s">
        <v>219</v>
      </c>
      <c r="K31">
        <v>53882</v>
      </c>
    </row>
    <row r="32" spans="1:11" x14ac:dyDescent="0.25">
      <c r="A32" s="52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1">
        <v>-4450</v>
      </c>
      <c r="I32" t="s">
        <v>263</v>
      </c>
      <c r="J32" t="s">
        <v>219</v>
      </c>
      <c r="K32">
        <v>53896</v>
      </c>
    </row>
    <row r="33" spans="1:11" x14ac:dyDescent="0.25">
      <c r="A33" s="52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1">
        <v>1854.17</v>
      </c>
      <c r="I33" t="s">
        <v>263</v>
      </c>
      <c r="J33" t="s">
        <v>219</v>
      </c>
      <c r="K33">
        <v>53898</v>
      </c>
    </row>
    <row r="34" spans="1:11" x14ac:dyDescent="0.25">
      <c r="A34" s="52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1">
        <v>-370.83</v>
      </c>
      <c r="I34" t="s">
        <v>263</v>
      </c>
      <c r="J34" t="s">
        <v>219</v>
      </c>
      <c r="K34">
        <v>53900</v>
      </c>
    </row>
    <row r="35" spans="1:11" x14ac:dyDescent="0.25">
      <c r="A35" s="52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1">
        <v>-370.83</v>
      </c>
      <c r="I35" t="s">
        <v>263</v>
      </c>
      <c r="J35" t="s">
        <v>219</v>
      </c>
      <c r="K35">
        <v>53902</v>
      </c>
    </row>
    <row r="36" spans="1:11" x14ac:dyDescent="0.25">
      <c r="A36" s="52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1">
        <v>-24</v>
      </c>
      <c r="I36" t="s">
        <v>277</v>
      </c>
      <c r="J36" t="s">
        <v>219</v>
      </c>
      <c r="K36">
        <v>59052</v>
      </c>
    </row>
    <row r="37" spans="1:11" x14ac:dyDescent="0.25">
      <c r="A37" s="52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1">
        <v>-5</v>
      </c>
      <c r="I37" t="s">
        <v>218</v>
      </c>
      <c r="J37" t="s">
        <v>219</v>
      </c>
      <c r="K37">
        <v>59054</v>
      </c>
    </row>
    <row r="38" spans="1:11" x14ac:dyDescent="0.25">
      <c r="A38" s="52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1">
        <v>-36</v>
      </c>
      <c r="I38" t="s">
        <v>282</v>
      </c>
      <c r="J38" t="s">
        <v>219</v>
      </c>
      <c r="K38">
        <v>59056</v>
      </c>
    </row>
    <row r="39" spans="1:11" x14ac:dyDescent="0.25">
      <c r="A39" s="52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1">
        <v>-88.55</v>
      </c>
      <c r="I39" t="s">
        <v>285</v>
      </c>
      <c r="J39" t="s">
        <v>219</v>
      </c>
      <c r="K39">
        <v>59058</v>
      </c>
    </row>
    <row r="40" spans="1:11" x14ac:dyDescent="0.25">
      <c r="A40" s="52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1">
        <v>142.4</v>
      </c>
      <c r="I40" t="s">
        <v>288</v>
      </c>
      <c r="J40" t="s">
        <v>219</v>
      </c>
      <c r="K40">
        <v>59060</v>
      </c>
    </row>
    <row r="41" spans="1:11" x14ac:dyDescent="0.25">
      <c r="A41" s="52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1">
        <v>-1714</v>
      </c>
      <c r="I41" t="s">
        <v>291</v>
      </c>
      <c r="J41" t="s">
        <v>219</v>
      </c>
      <c r="K41">
        <v>59062</v>
      </c>
    </row>
    <row r="42" spans="1:11" x14ac:dyDescent="0.25">
      <c r="A42" s="52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1">
        <v>912.15</v>
      </c>
      <c r="I42" t="s">
        <v>295</v>
      </c>
      <c r="J42" t="s">
        <v>219</v>
      </c>
      <c r="K42">
        <v>59081</v>
      </c>
    </row>
    <row r="43" spans="1:11" x14ac:dyDescent="0.25">
      <c r="A43" s="52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1">
        <v>54</v>
      </c>
      <c r="I43" t="s">
        <v>298</v>
      </c>
      <c r="J43" t="s">
        <v>219</v>
      </c>
      <c r="K43">
        <v>59083</v>
      </c>
    </row>
    <row r="44" spans="1:11" x14ac:dyDescent="0.25">
      <c r="A44" s="52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1">
        <v>889.39</v>
      </c>
      <c r="J44" t="s">
        <v>245</v>
      </c>
      <c r="K44">
        <v>59766</v>
      </c>
    </row>
    <row r="45" spans="1:11" x14ac:dyDescent="0.25">
      <c r="A45" s="52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1">
        <v>12049.72</v>
      </c>
      <c r="I45" t="s">
        <v>214</v>
      </c>
      <c r="J45" t="s">
        <v>245</v>
      </c>
      <c r="K45">
        <v>60309</v>
      </c>
    </row>
    <row r="46" spans="1:11" x14ac:dyDescent="0.25">
      <c r="A46" s="52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1">
        <v>-370.84</v>
      </c>
      <c r="I46" t="s">
        <v>263</v>
      </c>
      <c r="J46" t="s">
        <v>219</v>
      </c>
      <c r="K46">
        <v>53904</v>
      </c>
    </row>
    <row r="47" spans="1:11" x14ac:dyDescent="0.25">
      <c r="A47" s="52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1">
        <v>177</v>
      </c>
      <c r="J47" t="s">
        <v>245</v>
      </c>
      <c r="K47">
        <v>68244</v>
      </c>
    </row>
    <row r="48" spans="1:11" x14ac:dyDescent="0.25">
      <c r="A48" s="52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1">
        <v>-370.84</v>
      </c>
      <c r="I48" t="s">
        <v>263</v>
      </c>
      <c r="J48" t="s">
        <v>219</v>
      </c>
      <c r="K48">
        <v>53906</v>
      </c>
    </row>
    <row r="49" spans="1:11" x14ac:dyDescent="0.25">
      <c r="A49" s="52">
        <v>38687</v>
      </c>
      <c r="B49" t="s">
        <v>187</v>
      </c>
      <c r="C49" t="s">
        <v>312</v>
      </c>
      <c r="D49" t="s">
        <v>184</v>
      </c>
      <c r="F49" t="s">
        <v>313</v>
      </c>
      <c r="H49" s="51">
        <v>1000</v>
      </c>
      <c r="J49" t="s">
        <v>219</v>
      </c>
      <c r="K49">
        <v>74422</v>
      </c>
    </row>
    <row r="50" spans="1:11" x14ac:dyDescent="0.25">
      <c r="A50" s="52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1">
        <v>-370.83</v>
      </c>
      <c r="I50" t="s">
        <v>263</v>
      </c>
      <c r="J50" t="s">
        <v>219</v>
      </c>
      <c r="K50">
        <v>53908</v>
      </c>
    </row>
    <row r="51" spans="1:11" x14ac:dyDescent="0.25">
      <c r="A51" s="52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1">
        <v>-16001</v>
      </c>
      <c r="I51" t="s">
        <v>218</v>
      </c>
      <c r="J51" t="s">
        <v>219</v>
      </c>
      <c r="K51">
        <v>83444</v>
      </c>
    </row>
    <row r="52" spans="1:11" x14ac:dyDescent="0.25">
      <c r="A52" s="52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1">
        <v>16001</v>
      </c>
      <c r="I52" t="s">
        <v>214</v>
      </c>
      <c r="J52" t="s">
        <v>245</v>
      </c>
      <c r="K52">
        <v>73968</v>
      </c>
    </row>
    <row r="53" spans="1:11" x14ac:dyDescent="0.25">
      <c r="A53" s="52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1">
        <v>-649</v>
      </c>
      <c r="I53" t="s">
        <v>214</v>
      </c>
      <c r="J53" t="s">
        <v>245</v>
      </c>
      <c r="K53">
        <v>81564</v>
      </c>
    </row>
    <row r="54" spans="1:11" x14ac:dyDescent="0.25">
      <c r="A54" s="52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1">
        <v>227.12</v>
      </c>
      <c r="J54" t="s">
        <v>245</v>
      </c>
      <c r="K54">
        <v>85852</v>
      </c>
    </row>
    <row r="55" spans="1:11" x14ac:dyDescent="0.25">
      <c r="A55" s="52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1">
        <v>649</v>
      </c>
      <c r="I55" t="s">
        <v>214</v>
      </c>
      <c r="J55" t="s">
        <v>245</v>
      </c>
      <c r="K55">
        <v>83534</v>
      </c>
    </row>
    <row r="56" spans="1:11" x14ac:dyDescent="0.25">
      <c r="A56" s="52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1">
        <v>25000</v>
      </c>
      <c r="I56" t="s">
        <v>214</v>
      </c>
      <c r="J56" t="s">
        <v>245</v>
      </c>
      <c r="K56">
        <v>91160</v>
      </c>
    </row>
    <row r="57" spans="1:11" x14ac:dyDescent="0.25">
      <c r="A57" s="52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1">
        <v>-25000</v>
      </c>
      <c r="I57" t="s">
        <v>218</v>
      </c>
      <c r="J57" t="s">
        <v>219</v>
      </c>
      <c r="K57">
        <v>94168</v>
      </c>
    </row>
    <row r="58" spans="1:11" x14ac:dyDescent="0.25">
      <c r="A58" s="52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1">
        <v>-1717</v>
      </c>
      <c r="I58" t="s">
        <v>291</v>
      </c>
      <c r="J58" t="s">
        <v>219</v>
      </c>
      <c r="K58">
        <v>94199</v>
      </c>
    </row>
    <row r="59" spans="1:11" x14ac:dyDescent="0.25">
      <c r="A59" s="52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1">
        <v>822.96</v>
      </c>
      <c r="J59" t="s">
        <v>245</v>
      </c>
      <c r="K59">
        <v>95071</v>
      </c>
    </row>
    <row r="60" spans="1:11" x14ac:dyDescent="0.25">
      <c r="A60" s="52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1">
        <v>852.85</v>
      </c>
      <c r="J60" t="s">
        <v>245</v>
      </c>
      <c r="K60">
        <v>101333</v>
      </c>
    </row>
    <row r="61" spans="1:11" x14ac:dyDescent="0.25">
      <c r="A61" s="52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1">
        <v>113.97</v>
      </c>
      <c r="J61" t="s">
        <v>245</v>
      </c>
      <c r="K61">
        <v>104736</v>
      </c>
    </row>
    <row r="62" spans="1:11" x14ac:dyDescent="0.25">
      <c r="A62" s="52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1">
        <v>-889.39</v>
      </c>
      <c r="I62" t="s">
        <v>350</v>
      </c>
      <c r="J62" t="s">
        <v>219</v>
      </c>
      <c r="K62">
        <v>105332</v>
      </c>
    </row>
    <row r="63" spans="1:11" x14ac:dyDescent="0.25">
      <c r="A63" s="52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1">
        <v>-227.12</v>
      </c>
      <c r="I63" t="s">
        <v>350</v>
      </c>
      <c r="J63" t="s">
        <v>219</v>
      </c>
      <c r="K63">
        <v>105334</v>
      </c>
    </row>
    <row r="64" spans="1:11" x14ac:dyDescent="0.25">
      <c r="A64" s="52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1">
        <v>-822.96</v>
      </c>
      <c r="I64" t="s">
        <v>350</v>
      </c>
      <c r="J64" t="s">
        <v>219</v>
      </c>
      <c r="K64">
        <v>105336</v>
      </c>
    </row>
    <row r="65" spans="1:11" x14ac:dyDescent="0.25">
      <c r="A65" s="52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1">
        <v>-113.97</v>
      </c>
      <c r="I65" t="s">
        <v>350</v>
      </c>
      <c r="J65" t="s">
        <v>219</v>
      </c>
      <c r="K65">
        <v>105338</v>
      </c>
    </row>
    <row r="66" spans="1:11" x14ac:dyDescent="0.25">
      <c r="A66" s="52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1">
        <v>106.87</v>
      </c>
      <c r="J66" t="s">
        <v>245</v>
      </c>
      <c r="K66">
        <v>105703</v>
      </c>
    </row>
    <row r="67" spans="1:11" x14ac:dyDescent="0.25">
      <c r="A67" s="52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1">
        <v>25896</v>
      </c>
      <c r="I67" t="s">
        <v>214</v>
      </c>
      <c r="J67" t="s">
        <v>245</v>
      </c>
      <c r="K67">
        <v>106841</v>
      </c>
    </row>
    <row r="68" spans="1:11" x14ac:dyDescent="0.25">
      <c r="A68" s="52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1">
        <v>1797.06</v>
      </c>
      <c r="J68" t="s">
        <v>245</v>
      </c>
      <c r="K68">
        <v>107680</v>
      </c>
    </row>
    <row r="69" spans="1:11" x14ac:dyDescent="0.25">
      <c r="A69" s="52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1">
        <v>26</v>
      </c>
      <c r="J69" t="s">
        <v>245</v>
      </c>
      <c r="K69">
        <v>113682</v>
      </c>
    </row>
    <row r="70" spans="1:11" x14ac:dyDescent="0.25">
      <c r="A70" s="52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1">
        <v>-150</v>
      </c>
      <c r="I70" t="s">
        <v>372</v>
      </c>
      <c r="J70" t="s">
        <v>373</v>
      </c>
      <c r="K70">
        <v>115503</v>
      </c>
    </row>
    <row r="71" spans="1:11" x14ac:dyDescent="0.25">
      <c r="A71" s="52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1">
        <v>-35896</v>
      </c>
      <c r="I71" t="s">
        <v>218</v>
      </c>
      <c r="J71" t="s">
        <v>373</v>
      </c>
      <c r="K71">
        <v>115505</v>
      </c>
    </row>
    <row r="72" spans="1:11" x14ac:dyDescent="0.25">
      <c r="A72" s="52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1">
        <v>10000</v>
      </c>
      <c r="I72" t="s">
        <v>376</v>
      </c>
      <c r="J72" t="s">
        <v>373</v>
      </c>
      <c r="K72">
        <v>115507</v>
      </c>
    </row>
    <row r="73" spans="1:11" x14ac:dyDescent="0.25">
      <c r="A73" s="52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1">
        <v>-1797.06</v>
      </c>
      <c r="I73" t="s">
        <v>350</v>
      </c>
      <c r="J73" t="s">
        <v>373</v>
      </c>
      <c r="K73">
        <v>115509</v>
      </c>
    </row>
    <row r="74" spans="1:11" x14ac:dyDescent="0.25">
      <c r="A74" s="52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1">
        <v>-26</v>
      </c>
      <c r="I74" t="s">
        <v>377</v>
      </c>
      <c r="J74" t="s">
        <v>373</v>
      </c>
      <c r="K74">
        <v>115511</v>
      </c>
    </row>
    <row r="75" spans="1:11" x14ac:dyDescent="0.25">
      <c r="A75" s="52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1">
        <v>4450</v>
      </c>
      <c r="I75" t="s">
        <v>263</v>
      </c>
      <c r="J75" t="s">
        <v>373</v>
      </c>
      <c r="K75">
        <v>115513</v>
      </c>
    </row>
    <row r="76" spans="1:11" x14ac:dyDescent="0.25">
      <c r="A76" s="52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1">
        <v>500</v>
      </c>
      <c r="I76" t="s">
        <v>380</v>
      </c>
      <c r="J76" t="s">
        <v>373</v>
      </c>
      <c r="K76">
        <v>115515</v>
      </c>
    </row>
    <row r="77" spans="1:11" x14ac:dyDescent="0.25">
      <c r="A77" s="52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1">
        <v>-5219.72</v>
      </c>
      <c r="I77" t="s">
        <v>214</v>
      </c>
      <c r="J77" t="s">
        <v>245</v>
      </c>
      <c r="K77">
        <v>116407</v>
      </c>
    </row>
    <row r="78" spans="1:11" x14ac:dyDescent="0.25">
      <c r="A78" s="52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1">
        <v>997.1</v>
      </c>
      <c r="J78" t="s">
        <v>373</v>
      </c>
      <c r="K78">
        <v>128649</v>
      </c>
    </row>
    <row r="79" spans="1:11" x14ac:dyDescent="0.25">
      <c r="A79" s="52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1">
        <v>-81.08</v>
      </c>
      <c r="I79" t="s">
        <v>214</v>
      </c>
      <c r="J79" t="s">
        <v>245</v>
      </c>
      <c r="K79">
        <v>126762</v>
      </c>
    </row>
    <row r="80" spans="1:11" x14ac:dyDescent="0.25">
      <c r="A80" s="52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1">
        <v>-3152.59</v>
      </c>
      <c r="I80" t="s">
        <v>214</v>
      </c>
      <c r="J80" t="s">
        <v>245</v>
      </c>
      <c r="K80">
        <v>129013</v>
      </c>
    </row>
    <row r="81" spans="1:11" x14ac:dyDescent="0.25">
      <c r="A81" s="52">
        <v>39113</v>
      </c>
      <c r="B81" t="s">
        <v>182</v>
      </c>
      <c r="C81" t="s">
        <v>393</v>
      </c>
      <c r="D81" t="s">
        <v>184</v>
      </c>
      <c r="E81" s="53">
        <v>37622</v>
      </c>
      <c r="F81" t="s">
        <v>394</v>
      </c>
      <c r="H81" s="51">
        <v>-1321.98</v>
      </c>
      <c r="J81" t="s">
        <v>373</v>
      </c>
      <c r="K81">
        <v>131806</v>
      </c>
    </row>
    <row r="82" spans="1:11" x14ac:dyDescent="0.25">
      <c r="A82" s="52">
        <v>39113</v>
      </c>
      <c r="B82" t="s">
        <v>182</v>
      </c>
      <c r="C82" t="s">
        <v>393</v>
      </c>
      <c r="D82" t="s">
        <v>184</v>
      </c>
      <c r="E82" s="53">
        <v>37622</v>
      </c>
      <c r="F82" t="s">
        <v>395</v>
      </c>
      <c r="H82" s="51">
        <v>-299.87</v>
      </c>
      <c r="J82" t="s">
        <v>373</v>
      </c>
      <c r="K82">
        <v>131807</v>
      </c>
    </row>
    <row r="83" spans="1:11" x14ac:dyDescent="0.25">
      <c r="A83" s="52">
        <v>39113</v>
      </c>
      <c r="B83" t="s">
        <v>182</v>
      </c>
      <c r="C83" t="s">
        <v>393</v>
      </c>
      <c r="D83" t="s">
        <v>184</v>
      </c>
      <c r="E83" s="53">
        <v>37622</v>
      </c>
      <c r="F83" t="s">
        <v>396</v>
      </c>
      <c r="H83" s="51">
        <v>-969.61</v>
      </c>
      <c r="J83" t="s">
        <v>373</v>
      </c>
      <c r="K83">
        <v>131808</v>
      </c>
    </row>
    <row r="84" spans="1:11" x14ac:dyDescent="0.25">
      <c r="A84" s="52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1">
        <v>1000</v>
      </c>
      <c r="J84" t="s">
        <v>373</v>
      </c>
      <c r="K84">
        <v>138052</v>
      </c>
    </row>
    <row r="85" spans="1:11" x14ac:dyDescent="0.25">
      <c r="A85" s="52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1">
        <v>48</v>
      </c>
      <c r="J85" t="s">
        <v>402</v>
      </c>
      <c r="K85">
        <v>138358</v>
      </c>
    </row>
    <row r="86" spans="1:11" x14ac:dyDescent="0.25">
      <c r="A86" s="52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1">
        <v>141.27000000000001</v>
      </c>
      <c r="J86" t="s">
        <v>402</v>
      </c>
      <c r="K86">
        <v>140176</v>
      </c>
    </row>
    <row r="87" spans="1:11" x14ac:dyDescent="0.25">
      <c r="A87" s="52">
        <v>39148</v>
      </c>
      <c r="B87" t="s">
        <v>210</v>
      </c>
      <c r="C87" t="s">
        <v>406</v>
      </c>
      <c r="D87" t="s">
        <v>184</v>
      </c>
      <c r="F87" t="s">
        <v>407</v>
      </c>
      <c r="H87" s="51">
        <v>30000</v>
      </c>
      <c r="I87" t="s">
        <v>214</v>
      </c>
      <c r="J87" t="s">
        <v>408</v>
      </c>
      <c r="K87">
        <v>136531</v>
      </c>
    </row>
    <row r="88" spans="1:11" x14ac:dyDescent="0.25">
      <c r="A88" s="52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1">
        <v>-365.49</v>
      </c>
      <c r="I88" t="s">
        <v>214</v>
      </c>
      <c r="J88" t="s">
        <v>408</v>
      </c>
      <c r="K88">
        <v>139867</v>
      </c>
    </row>
    <row r="89" spans="1:11" x14ac:dyDescent="0.25">
      <c r="A89" s="52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1">
        <v>6000</v>
      </c>
      <c r="I89" t="s">
        <v>380</v>
      </c>
      <c r="J89" t="s">
        <v>373</v>
      </c>
      <c r="K89">
        <v>141234</v>
      </c>
    </row>
    <row r="90" spans="1:11" x14ac:dyDescent="0.25">
      <c r="A90" s="52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1">
        <v>6000</v>
      </c>
      <c r="I90" t="s">
        <v>376</v>
      </c>
      <c r="J90" t="s">
        <v>373</v>
      </c>
      <c r="K90">
        <v>141236</v>
      </c>
    </row>
    <row r="91" spans="1:11" x14ac:dyDescent="0.25">
      <c r="A91" s="52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1">
        <v>1483.33</v>
      </c>
      <c r="I91" t="s">
        <v>263</v>
      </c>
      <c r="J91" t="s">
        <v>373</v>
      </c>
      <c r="K91">
        <v>141238</v>
      </c>
    </row>
    <row r="92" spans="1:11" x14ac:dyDescent="0.25">
      <c r="A92" s="52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1">
        <v>157.63</v>
      </c>
      <c r="I92" t="s">
        <v>421</v>
      </c>
      <c r="J92" t="s">
        <v>373</v>
      </c>
      <c r="K92">
        <v>141240</v>
      </c>
    </row>
    <row r="93" spans="1:11" x14ac:dyDescent="0.25">
      <c r="A93" s="52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1">
        <v>18.27</v>
      </c>
      <c r="I93" t="s">
        <v>421</v>
      </c>
      <c r="J93" t="s">
        <v>373</v>
      </c>
      <c r="K93">
        <v>141242</v>
      </c>
    </row>
    <row r="94" spans="1:11" x14ac:dyDescent="0.25">
      <c r="A94" s="52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1">
        <v>-57735</v>
      </c>
      <c r="I94" t="s">
        <v>218</v>
      </c>
      <c r="J94" t="s">
        <v>373</v>
      </c>
      <c r="K94">
        <v>141244</v>
      </c>
    </row>
    <row r="95" spans="1:11" x14ac:dyDescent="0.25">
      <c r="A95" s="52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1">
        <v>-1.54</v>
      </c>
      <c r="I95" t="s">
        <v>421</v>
      </c>
      <c r="J95" t="s">
        <v>373</v>
      </c>
      <c r="K95">
        <v>141246</v>
      </c>
    </row>
    <row r="96" spans="1:11" x14ac:dyDescent="0.25">
      <c r="A96" s="52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1">
        <v>114.26</v>
      </c>
      <c r="J96" t="s">
        <v>408</v>
      </c>
      <c r="K96">
        <v>146507</v>
      </c>
    </row>
    <row r="97" spans="1:11" x14ac:dyDescent="0.25">
      <c r="A97" s="52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1">
        <v>53</v>
      </c>
      <c r="J97" t="s">
        <v>402</v>
      </c>
      <c r="K97">
        <v>145284</v>
      </c>
    </row>
    <row r="98" spans="1:11" x14ac:dyDescent="0.25">
      <c r="A98" s="52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1">
        <v>114.26</v>
      </c>
      <c r="J98" t="s">
        <v>402</v>
      </c>
      <c r="K98">
        <v>145914</v>
      </c>
    </row>
    <row r="99" spans="1:11" x14ac:dyDescent="0.25">
      <c r="A99" s="52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1">
        <v>18000</v>
      </c>
      <c r="I99" t="s">
        <v>214</v>
      </c>
      <c r="J99" t="s">
        <v>408</v>
      </c>
      <c r="K99">
        <v>141720</v>
      </c>
    </row>
    <row r="100" spans="1:11" x14ac:dyDescent="0.25">
      <c r="A100" s="52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1">
        <v>-4358</v>
      </c>
      <c r="J100" t="s">
        <v>373</v>
      </c>
      <c r="K100">
        <v>146529</v>
      </c>
    </row>
    <row r="101" spans="1:11" x14ac:dyDescent="0.25">
      <c r="A101" s="52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1">
        <v>-413.69</v>
      </c>
      <c r="J101" t="s">
        <v>373</v>
      </c>
      <c r="K101">
        <v>144911</v>
      </c>
    </row>
    <row r="102" spans="1:11" x14ac:dyDescent="0.25">
      <c r="A102" s="52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1">
        <v>42.4</v>
      </c>
      <c r="J102" t="s">
        <v>408</v>
      </c>
      <c r="K102">
        <v>146003</v>
      </c>
    </row>
    <row r="103" spans="1:11" x14ac:dyDescent="0.25">
      <c r="A103" s="52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1">
        <v>41.8</v>
      </c>
      <c r="J103" t="s">
        <v>408</v>
      </c>
      <c r="K103">
        <v>146037</v>
      </c>
    </row>
    <row r="104" spans="1:11" x14ac:dyDescent="0.25">
      <c r="A104" s="52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1">
        <v>-213.37</v>
      </c>
      <c r="I104" t="s">
        <v>214</v>
      </c>
      <c r="J104" t="s">
        <v>408</v>
      </c>
      <c r="K104">
        <v>146186</v>
      </c>
    </row>
    <row r="105" spans="1:11" x14ac:dyDescent="0.25">
      <c r="A105" s="52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1">
        <v>-111.3</v>
      </c>
      <c r="I105" t="s">
        <v>214</v>
      </c>
      <c r="J105" t="s">
        <v>408</v>
      </c>
      <c r="K105">
        <v>146188</v>
      </c>
    </row>
    <row r="106" spans="1:11" x14ac:dyDescent="0.25">
      <c r="A106" s="52">
        <v>39206</v>
      </c>
      <c r="B106" t="s">
        <v>454</v>
      </c>
      <c r="C106" t="s">
        <v>455</v>
      </c>
      <c r="D106" t="s">
        <v>184</v>
      </c>
      <c r="F106" t="s">
        <v>456</v>
      </c>
      <c r="H106" s="51">
        <v>-114.26</v>
      </c>
      <c r="J106" t="s">
        <v>408</v>
      </c>
      <c r="K106">
        <v>146490</v>
      </c>
    </row>
    <row r="107" spans="1:11" x14ac:dyDescent="0.25">
      <c r="A107" s="52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1">
        <v>1018.44</v>
      </c>
      <c r="J107" t="s">
        <v>402</v>
      </c>
      <c r="K107">
        <v>149624</v>
      </c>
    </row>
    <row r="108" spans="1:11" x14ac:dyDescent="0.25">
      <c r="A108" s="52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1">
        <v>-16.23</v>
      </c>
      <c r="I108" t="s">
        <v>421</v>
      </c>
      <c r="J108" t="s">
        <v>373</v>
      </c>
      <c r="K108">
        <v>158826</v>
      </c>
    </row>
    <row r="109" spans="1:11" x14ac:dyDescent="0.25">
      <c r="A109" s="52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1">
        <v>16.23</v>
      </c>
      <c r="I109" t="s">
        <v>421</v>
      </c>
      <c r="J109" t="s">
        <v>373</v>
      </c>
      <c r="K109">
        <v>158828</v>
      </c>
    </row>
    <row r="110" spans="1:11" x14ac:dyDescent="0.25">
      <c r="A110" s="52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1">
        <v>16.23</v>
      </c>
      <c r="I110" t="s">
        <v>421</v>
      </c>
      <c r="J110" t="s">
        <v>373</v>
      </c>
      <c r="K110">
        <v>158830</v>
      </c>
    </row>
    <row r="111" spans="1:11" x14ac:dyDescent="0.25">
      <c r="A111" s="52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1">
        <v>-1302.82</v>
      </c>
      <c r="I111" t="s">
        <v>214</v>
      </c>
      <c r="J111" t="s">
        <v>408</v>
      </c>
      <c r="K111">
        <v>160110</v>
      </c>
    </row>
    <row r="112" spans="1:11" x14ac:dyDescent="0.25">
      <c r="A112" s="52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1">
        <v>-1302.82</v>
      </c>
      <c r="I112" t="s">
        <v>214</v>
      </c>
      <c r="J112" t="s">
        <v>408</v>
      </c>
      <c r="K112">
        <v>163569</v>
      </c>
    </row>
    <row r="113" spans="1:11" x14ac:dyDescent="0.25">
      <c r="A113" s="52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1">
        <v>383.78</v>
      </c>
      <c r="J113" t="s">
        <v>408</v>
      </c>
      <c r="K113">
        <v>170146</v>
      </c>
    </row>
    <row r="114" spans="1:11" x14ac:dyDescent="0.25">
      <c r="A114" s="52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1">
        <v>-390</v>
      </c>
      <c r="J114" t="s">
        <v>373</v>
      </c>
      <c r="K114">
        <v>166838</v>
      </c>
    </row>
    <row r="115" spans="1:11" x14ac:dyDescent="0.25">
      <c r="A115" s="52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1">
        <v>-1018.44</v>
      </c>
      <c r="J115" t="s">
        <v>373</v>
      </c>
      <c r="K115">
        <v>166842</v>
      </c>
    </row>
    <row r="116" spans="1:11" x14ac:dyDescent="0.25">
      <c r="A116" s="52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1">
        <v>-861</v>
      </c>
      <c r="J116" t="s">
        <v>373</v>
      </c>
      <c r="K116">
        <v>166843</v>
      </c>
    </row>
    <row r="117" spans="1:11" x14ac:dyDescent="0.25">
      <c r="A117" s="52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1">
        <v>230.18</v>
      </c>
      <c r="J117" t="s">
        <v>373</v>
      </c>
      <c r="K117">
        <v>166845</v>
      </c>
    </row>
    <row r="118" spans="1:11" x14ac:dyDescent="0.25">
      <c r="A118" s="52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1">
        <v>-390</v>
      </c>
      <c r="J118" t="s">
        <v>373</v>
      </c>
      <c r="K118">
        <v>167162</v>
      </c>
    </row>
    <row r="119" spans="1:11" x14ac:dyDescent="0.25">
      <c r="A119" s="52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1">
        <v>390</v>
      </c>
      <c r="I119" t="s">
        <v>486</v>
      </c>
      <c r="J119" t="s">
        <v>373</v>
      </c>
      <c r="K119">
        <v>167185</v>
      </c>
    </row>
    <row r="120" spans="1:11" x14ac:dyDescent="0.25">
      <c r="A120" s="52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1">
        <v>8807.26</v>
      </c>
      <c r="I120" t="s">
        <v>214</v>
      </c>
      <c r="J120" t="s">
        <v>408</v>
      </c>
      <c r="K120">
        <v>167517</v>
      </c>
    </row>
    <row r="121" spans="1:11" x14ac:dyDescent="0.25">
      <c r="A121" s="52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1">
        <v>-270.57</v>
      </c>
      <c r="J121" t="s">
        <v>373</v>
      </c>
      <c r="K121">
        <v>172556</v>
      </c>
    </row>
    <row r="122" spans="1:11" x14ac:dyDescent="0.25">
      <c r="A122" s="52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1">
        <v>-264.06</v>
      </c>
      <c r="J122" t="s">
        <v>373</v>
      </c>
      <c r="K122">
        <v>172558</v>
      </c>
    </row>
    <row r="123" spans="1:11" x14ac:dyDescent="0.25">
      <c r="A123" s="52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1">
        <v>13.68</v>
      </c>
      <c r="J123" t="s">
        <v>408</v>
      </c>
      <c r="K123">
        <v>171550</v>
      </c>
    </row>
    <row r="124" spans="1:11" x14ac:dyDescent="0.25">
      <c r="A124" s="52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1">
        <v>-270.57</v>
      </c>
      <c r="J124" t="s">
        <v>373</v>
      </c>
      <c r="K124">
        <v>159312</v>
      </c>
    </row>
    <row r="125" spans="1:11" x14ac:dyDescent="0.25">
      <c r="A125" s="52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1">
        <v>1500</v>
      </c>
      <c r="I125" t="s">
        <v>503</v>
      </c>
      <c r="J125" t="s">
        <v>373</v>
      </c>
      <c r="K125">
        <v>177152</v>
      </c>
    </row>
    <row r="126" spans="1:11" x14ac:dyDescent="0.25">
      <c r="A126" s="52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1">
        <v>270.57</v>
      </c>
      <c r="J126" t="s">
        <v>373</v>
      </c>
      <c r="K126">
        <v>187832</v>
      </c>
    </row>
    <row r="127" spans="1:11" x14ac:dyDescent="0.25">
      <c r="A127" s="52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1">
        <v>-888.56</v>
      </c>
      <c r="J127" t="s">
        <v>373</v>
      </c>
      <c r="K127">
        <v>187834</v>
      </c>
    </row>
    <row r="128" spans="1:11" x14ac:dyDescent="0.25">
      <c r="A128" s="52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1">
        <v>-4596</v>
      </c>
      <c r="I128" t="s">
        <v>218</v>
      </c>
      <c r="J128" t="s">
        <v>373</v>
      </c>
      <c r="K128">
        <v>188233</v>
      </c>
    </row>
    <row r="129" spans="1:11" x14ac:dyDescent="0.25">
      <c r="A129" s="52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1">
        <v>500</v>
      </c>
      <c r="I129" t="s">
        <v>380</v>
      </c>
      <c r="J129" t="s">
        <v>373</v>
      </c>
      <c r="K129">
        <v>189684</v>
      </c>
    </row>
    <row r="130" spans="1:11" x14ac:dyDescent="0.25">
      <c r="A130" s="52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1">
        <v>865.39</v>
      </c>
      <c r="J130" t="s">
        <v>408</v>
      </c>
      <c r="K130">
        <v>191435</v>
      </c>
    </row>
    <row r="131" spans="1:11" x14ac:dyDescent="0.25">
      <c r="A131" s="52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1">
        <v>500</v>
      </c>
      <c r="I131" t="s">
        <v>380</v>
      </c>
      <c r="J131" t="s">
        <v>373</v>
      </c>
      <c r="K131">
        <v>189686</v>
      </c>
    </row>
    <row r="132" spans="1:11" x14ac:dyDescent="0.25">
      <c r="A132" s="52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1">
        <v>-4596</v>
      </c>
      <c r="I132" t="s">
        <v>218</v>
      </c>
      <c r="J132" t="s">
        <v>524</v>
      </c>
      <c r="K132">
        <v>195834</v>
      </c>
    </row>
    <row r="133" spans="1:11" x14ac:dyDescent="0.25">
      <c r="A133" s="52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1">
        <v>912.96</v>
      </c>
      <c r="J133" t="s">
        <v>408</v>
      </c>
      <c r="K133">
        <v>201574</v>
      </c>
    </row>
    <row r="134" spans="1:11" x14ac:dyDescent="0.25">
      <c r="A134" s="52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1">
        <v>500</v>
      </c>
      <c r="I134" t="s">
        <v>380</v>
      </c>
      <c r="J134" t="s">
        <v>373</v>
      </c>
      <c r="K134">
        <v>189688</v>
      </c>
    </row>
    <row r="135" spans="1:11" x14ac:dyDescent="0.25">
      <c r="A135" s="52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1">
        <v>-4596</v>
      </c>
      <c r="I135" t="s">
        <v>218</v>
      </c>
      <c r="J135" t="s">
        <v>373</v>
      </c>
      <c r="K135">
        <v>199450</v>
      </c>
    </row>
    <row r="136" spans="1:11" x14ac:dyDescent="0.25">
      <c r="A136" s="52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1">
        <v>1454.91</v>
      </c>
      <c r="J136" t="s">
        <v>408</v>
      </c>
      <c r="K136">
        <v>201571</v>
      </c>
    </row>
    <row r="137" spans="1:11" x14ac:dyDescent="0.25">
      <c r="A137" s="52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1">
        <v>508.4</v>
      </c>
      <c r="I137" t="s">
        <v>214</v>
      </c>
      <c r="J137" t="s">
        <v>524</v>
      </c>
      <c r="K137">
        <v>203892</v>
      </c>
    </row>
    <row r="138" spans="1:11" x14ac:dyDescent="0.25">
      <c r="A138" s="52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1">
        <v>-72.97</v>
      </c>
      <c r="J138" t="s">
        <v>373</v>
      </c>
      <c r="K138">
        <v>204175</v>
      </c>
    </row>
    <row r="139" spans="1:11" x14ac:dyDescent="0.25">
      <c r="A139" s="52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1">
        <v>10</v>
      </c>
      <c r="J139" t="s">
        <v>373</v>
      </c>
      <c r="K139">
        <v>204176</v>
      </c>
    </row>
    <row r="140" spans="1:11" x14ac:dyDescent="0.25">
      <c r="A140" s="52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1">
        <v>13788</v>
      </c>
      <c r="J140" t="s">
        <v>373</v>
      </c>
      <c r="K140">
        <v>204203</v>
      </c>
    </row>
    <row r="141" spans="1:11" x14ac:dyDescent="0.25">
      <c r="A141" s="52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1">
        <v>-55149</v>
      </c>
      <c r="J141" t="s">
        <v>373</v>
      </c>
      <c r="K141">
        <v>204204</v>
      </c>
    </row>
    <row r="142" spans="1:11" x14ac:dyDescent="0.25">
      <c r="A142" s="52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1">
        <v>888.56</v>
      </c>
      <c r="J142" t="s">
        <v>373</v>
      </c>
      <c r="K142">
        <v>204229</v>
      </c>
    </row>
    <row r="143" spans="1:11" x14ac:dyDescent="0.25">
      <c r="A143" s="52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1">
        <v>-821.53</v>
      </c>
      <c r="J143" t="s">
        <v>373</v>
      </c>
      <c r="K143">
        <v>204230</v>
      </c>
    </row>
    <row r="144" spans="1:11" x14ac:dyDescent="0.25">
      <c r="A144" s="52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1">
        <v>-383.78</v>
      </c>
      <c r="J144" t="s">
        <v>373</v>
      </c>
      <c r="K144">
        <v>204232</v>
      </c>
    </row>
    <row r="145" spans="1:11" x14ac:dyDescent="0.25">
      <c r="A145" s="52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1">
        <v>-865.39</v>
      </c>
      <c r="I145" t="s">
        <v>350</v>
      </c>
      <c r="J145" t="s">
        <v>373</v>
      </c>
      <c r="K145">
        <v>204224</v>
      </c>
    </row>
    <row r="146" spans="1:11" x14ac:dyDescent="0.25">
      <c r="A146" s="52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1">
        <v>-912.96</v>
      </c>
      <c r="I146" t="s">
        <v>350</v>
      </c>
      <c r="J146" t="s">
        <v>373</v>
      </c>
      <c r="K146">
        <v>204226</v>
      </c>
    </row>
    <row r="147" spans="1:11" x14ac:dyDescent="0.25">
      <c r="A147" s="52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1">
        <v>-1454.91</v>
      </c>
      <c r="I147" t="s">
        <v>350</v>
      </c>
      <c r="J147" t="s">
        <v>373</v>
      </c>
      <c r="K147">
        <v>204228</v>
      </c>
    </row>
    <row r="148" spans="1:11" x14ac:dyDescent="0.25">
      <c r="A148" s="52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1">
        <v>52775.48</v>
      </c>
      <c r="I148" t="s">
        <v>214</v>
      </c>
      <c r="J148" t="s">
        <v>408</v>
      </c>
      <c r="K148">
        <v>207989</v>
      </c>
    </row>
    <row r="149" spans="1:11" x14ac:dyDescent="0.25">
      <c r="A149" s="52"/>
    </row>
    <row r="150" spans="1:11" x14ac:dyDescent="0.25">
      <c r="A150" s="52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4">
        <v>304.32</v>
      </c>
      <c r="J150" t="s">
        <v>408</v>
      </c>
      <c r="K150">
        <v>208276</v>
      </c>
    </row>
    <row r="151" spans="1:11" x14ac:dyDescent="0.25">
      <c r="A151" s="52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1">
        <v>-1300</v>
      </c>
      <c r="J151" t="s">
        <v>408</v>
      </c>
      <c r="K151">
        <v>237561</v>
      </c>
    </row>
    <row r="152" spans="1:11" x14ac:dyDescent="0.25">
      <c r="A152" s="52">
        <v>39752</v>
      </c>
      <c r="B152" t="s">
        <v>182</v>
      </c>
      <c r="C152" t="s">
        <v>567</v>
      </c>
      <c r="D152" t="s">
        <v>184</v>
      </c>
      <c r="E152" s="53">
        <v>41183</v>
      </c>
      <c r="F152" t="s">
        <v>568</v>
      </c>
      <c r="G152" t="s">
        <v>563</v>
      </c>
      <c r="H152" s="51">
        <v>1300</v>
      </c>
      <c r="J152" t="s">
        <v>408</v>
      </c>
      <c r="K152">
        <v>239007</v>
      </c>
    </row>
    <row r="153" spans="1:11" x14ac:dyDescent="0.25">
      <c r="A153" s="52">
        <v>39813</v>
      </c>
      <c r="B153" t="s">
        <v>182</v>
      </c>
      <c r="C153" t="s">
        <v>569</v>
      </c>
      <c r="D153" t="s">
        <v>184</v>
      </c>
      <c r="E153" s="53">
        <v>13485</v>
      </c>
      <c r="F153" t="s">
        <v>570</v>
      </c>
      <c r="G153" t="s">
        <v>563</v>
      </c>
      <c r="H153" s="51">
        <v>-2000</v>
      </c>
      <c r="J153" t="s">
        <v>373</v>
      </c>
      <c r="K153">
        <v>251517</v>
      </c>
    </row>
    <row r="154" spans="1:11" x14ac:dyDescent="0.25">
      <c r="A154" s="52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1">
        <v>2000</v>
      </c>
      <c r="J154" t="s">
        <v>373</v>
      </c>
      <c r="K154">
        <v>251702</v>
      </c>
    </row>
    <row r="155" spans="1:11" x14ac:dyDescent="0.25">
      <c r="A155" s="52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1">
        <v>115.19</v>
      </c>
      <c r="J155" t="s">
        <v>575</v>
      </c>
      <c r="K155">
        <v>233785</v>
      </c>
    </row>
    <row r="156" spans="1:11" x14ac:dyDescent="0.25">
      <c r="A156" s="52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1">
        <v>-115.19</v>
      </c>
      <c r="J156" t="s">
        <v>408</v>
      </c>
      <c r="K156">
        <v>241663</v>
      </c>
    </row>
    <row r="157" spans="1:11" x14ac:dyDescent="0.25">
      <c r="A157" s="52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1">
        <v>437.24</v>
      </c>
      <c r="J157" t="s">
        <v>408</v>
      </c>
      <c r="K157">
        <v>214329</v>
      </c>
    </row>
    <row r="158" spans="1:11" x14ac:dyDescent="0.25">
      <c r="A158" s="52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1">
        <v>815.14</v>
      </c>
      <c r="J158" t="s">
        <v>408</v>
      </c>
      <c r="K158">
        <v>214636</v>
      </c>
    </row>
    <row r="159" spans="1:11" x14ac:dyDescent="0.25">
      <c r="A159" s="52">
        <v>39752</v>
      </c>
      <c r="B159" t="s">
        <v>182</v>
      </c>
      <c r="C159" t="s">
        <v>584</v>
      </c>
      <c r="D159" t="s">
        <v>184</v>
      </c>
      <c r="E159" s="53">
        <v>41183</v>
      </c>
      <c r="F159" t="s">
        <v>585</v>
      </c>
      <c r="G159" t="s">
        <v>563</v>
      </c>
      <c r="H159" s="51">
        <v>-437.24</v>
      </c>
      <c r="J159" t="s">
        <v>408</v>
      </c>
      <c r="K159">
        <v>239001</v>
      </c>
    </row>
    <row r="160" spans="1:11" x14ac:dyDescent="0.25">
      <c r="A160" s="52">
        <v>39752</v>
      </c>
      <c r="B160" t="s">
        <v>182</v>
      </c>
      <c r="C160" t="s">
        <v>586</v>
      </c>
      <c r="D160" t="s">
        <v>184</v>
      </c>
      <c r="E160" s="53">
        <v>41183</v>
      </c>
      <c r="F160" t="s">
        <v>587</v>
      </c>
      <c r="G160" t="s">
        <v>563</v>
      </c>
      <c r="H160" s="51">
        <v>-815.14</v>
      </c>
      <c r="J160" t="s">
        <v>408</v>
      </c>
      <c r="K160">
        <v>239005</v>
      </c>
    </row>
    <row r="161" spans="1:11" x14ac:dyDescent="0.25">
      <c r="A161" s="52">
        <v>39752</v>
      </c>
      <c r="B161" t="s">
        <v>182</v>
      </c>
      <c r="C161" t="s">
        <v>588</v>
      </c>
      <c r="D161" t="s">
        <v>184</v>
      </c>
      <c r="E161" s="53">
        <v>41183</v>
      </c>
      <c r="F161" t="s">
        <v>589</v>
      </c>
      <c r="G161" t="s">
        <v>563</v>
      </c>
      <c r="H161" s="54">
        <v>-304.32</v>
      </c>
      <c r="J161" t="s">
        <v>408</v>
      </c>
      <c r="K161">
        <v>239003</v>
      </c>
    </row>
    <row r="162" spans="1:11" ht="18" x14ac:dyDescent="0.4">
      <c r="A162" s="55" t="s">
        <v>120</v>
      </c>
      <c r="E162" s="53"/>
      <c r="H162" s="54"/>
    </row>
    <row r="163" spans="1:11" x14ac:dyDescent="0.25">
      <c r="A163" s="52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6">
        <v>-40</v>
      </c>
      <c r="I163" t="s">
        <v>214</v>
      </c>
      <c r="J163" t="s">
        <v>408</v>
      </c>
      <c r="K163">
        <v>212689</v>
      </c>
    </row>
    <row r="164" spans="1:11" x14ac:dyDescent="0.25">
      <c r="A164" s="52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6">
        <v>-168.05</v>
      </c>
      <c r="I164" t="s">
        <v>596</v>
      </c>
      <c r="J164" t="s">
        <v>373</v>
      </c>
      <c r="K164">
        <v>219219</v>
      </c>
    </row>
    <row r="165" spans="1:11" x14ac:dyDescent="0.25">
      <c r="A165" s="52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6">
        <v>-30</v>
      </c>
      <c r="I165" t="s">
        <v>214</v>
      </c>
      <c r="J165" t="s">
        <v>408</v>
      </c>
      <c r="K165">
        <v>220509</v>
      </c>
    </row>
    <row r="166" spans="1:11" x14ac:dyDescent="0.25">
      <c r="A166" s="52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6">
        <v>1.5</v>
      </c>
      <c r="I166" t="s">
        <v>601</v>
      </c>
      <c r="J166" t="s">
        <v>408</v>
      </c>
      <c r="K166">
        <v>220511</v>
      </c>
    </row>
    <row r="167" spans="1:11" x14ac:dyDescent="0.25">
      <c r="A167" s="52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6">
        <v>-1300</v>
      </c>
      <c r="I167" t="s">
        <v>604</v>
      </c>
      <c r="J167" t="s">
        <v>373</v>
      </c>
      <c r="K167">
        <v>230072</v>
      </c>
    </row>
    <row r="168" spans="1:11" x14ac:dyDescent="0.25">
      <c r="A168" s="52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6">
        <v>256.2</v>
      </c>
      <c r="I168">
        <v>4240</v>
      </c>
      <c r="J168" t="s">
        <v>373</v>
      </c>
      <c r="K168">
        <v>233431</v>
      </c>
    </row>
    <row r="169" spans="1:11" x14ac:dyDescent="0.25">
      <c r="A169" s="52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6">
        <v>372.95</v>
      </c>
      <c r="I169">
        <v>4240</v>
      </c>
      <c r="J169" t="s">
        <v>373</v>
      </c>
      <c r="K169">
        <v>233433</v>
      </c>
    </row>
    <row r="170" spans="1:11" x14ac:dyDescent="0.25">
      <c r="A170" s="52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6">
        <v>-250.98</v>
      </c>
      <c r="J170" t="s">
        <v>408</v>
      </c>
      <c r="K170">
        <v>237559</v>
      </c>
    </row>
    <row r="171" spans="1:11" x14ac:dyDescent="0.25">
      <c r="A171" s="52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6">
        <v>50.23</v>
      </c>
      <c r="J171" t="s">
        <v>614</v>
      </c>
      <c r="K171">
        <v>241712</v>
      </c>
    </row>
    <row r="172" spans="1:11" x14ac:dyDescent="0.25">
      <c r="A172" s="52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6">
        <v>10</v>
      </c>
      <c r="J172" t="s">
        <v>373</v>
      </c>
      <c r="K172">
        <v>245005</v>
      </c>
    </row>
    <row r="173" spans="1:11" x14ac:dyDescent="0.25">
      <c r="A173" s="52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6">
        <v>100</v>
      </c>
      <c r="J173" t="s">
        <v>614</v>
      </c>
      <c r="K173">
        <v>246863</v>
      </c>
    </row>
    <row r="174" spans="1:11" x14ac:dyDescent="0.25">
      <c r="A174" s="52">
        <v>39813</v>
      </c>
      <c r="B174" t="s">
        <v>182</v>
      </c>
      <c r="C174" t="s">
        <v>569</v>
      </c>
      <c r="D174" t="s">
        <v>184</v>
      </c>
      <c r="E174" s="53">
        <v>13485</v>
      </c>
      <c r="F174" t="s">
        <v>620</v>
      </c>
      <c r="H174" s="56">
        <v>1000</v>
      </c>
      <c r="J174" t="s">
        <v>373</v>
      </c>
      <c r="K174">
        <v>251515</v>
      </c>
    </row>
    <row r="175" spans="1:11" x14ac:dyDescent="0.25">
      <c r="A175" s="52">
        <v>39813</v>
      </c>
      <c r="B175" t="s">
        <v>182</v>
      </c>
      <c r="C175" t="s">
        <v>569</v>
      </c>
      <c r="D175" t="s">
        <v>184</v>
      </c>
      <c r="E175" s="53">
        <v>13485</v>
      </c>
      <c r="F175" t="s">
        <v>621</v>
      </c>
      <c r="H175" s="56">
        <v>1000</v>
      </c>
      <c r="J175" t="s">
        <v>373</v>
      </c>
      <c r="K175">
        <v>251516</v>
      </c>
    </row>
    <row r="176" spans="1:11" x14ac:dyDescent="0.25">
      <c r="A176" s="52">
        <v>39813</v>
      </c>
      <c r="B176" t="s">
        <v>182</v>
      </c>
      <c r="C176" t="s">
        <v>569</v>
      </c>
      <c r="D176" t="s">
        <v>184</v>
      </c>
      <c r="E176" s="53">
        <v>13485</v>
      </c>
      <c r="F176" t="s">
        <v>622</v>
      </c>
      <c r="H176" s="56">
        <v>1500</v>
      </c>
      <c r="J176" t="s">
        <v>373</v>
      </c>
      <c r="K176">
        <v>251518</v>
      </c>
    </row>
    <row r="177" spans="1:11" x14ac:dyDescent="0.25">
      <c r="A177" s="52">
        <v>39813</v>
      </c>
      <c r="B177" t="s">
        <v>182</v>
      </c>
      <c r="C177" t="s">
        <v>569</v>
      </c>
      <c r="D177" t="s">
        <v>184</v>
      </c>
      <c r="E177" s="53">
        <v>13485</v>
      </c>
      <c r="F177" t="s">
        <v>623</v>
      </c>
      <c r="H177" s="56">
        <v>-483.27</v>
      </c>
      <c r="J177" t="s">
        <v>373</v>
      </c>
      <c r="K177">
        <v>251520</v>
      </c>
    </row>
    <row r="178" spans="1:11" x14ac:dyDescent="0.25">
      <c r="A178" s="52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6">
        <v>16</v>
      </c>
      <c r="J178" t="s">
        <v>575</v>
      </c>
      <c r="K178">
        <v>221385</v>
      </c>
    </row>
    <row r="179" spans="1:11" x14ac:dyDescent="0.25">
      <c r="A179" s="52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6">
        <v>30</v>
      </c>
      <c r="J179" t="s">
        <v>575</v>
      </c>
      <c r="K179">
        <v>222068</v>
      </c>
    </row>
    <row r="180" spans="1:11" x14ac:dyDescent="0.25">
      <c r="A180" s="52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6">
        <v>72</v>
      </c>
      <c r="J180" t="s">
        <v>575</v>
      </c>
      <c r="K180">
        <v>233815</v>
      </c>
    </row>
    <row r="181" spans="1:11" x14ac:dyDescent="0.25">
      <c r="A181" s="52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6">
        <v>1991.39</v>
      </c>
      <c r="I181" t="s">
        <v>214</v>
      </c>
      <c r="J181" t="s">
        <v>614</v>
      </c>
      <c r="K181">
        <v>241223</v>
      </c>
    </row>
    <row r="182" spans="1:11" x14ac:dyDescent="0.25">
      <c r="A182" s="52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6">
        <v>500</v>
      </c>
      <c r="I182" t="s">
        <v>380</v>
      </c>
      <c r="J182" t="s">
        <v>373</v>
      </c>
      <c r="K182">
        <v>205329</v>
      </c>
    </row>
    <row r="183" spans="1:11" x14ac:dyDescent="0.25">
      <c r="A183" s="52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6">
        <v>500</v>
      </c>
      <c r="I183" t="s">
        <v>380</v>
      </c>
      <c r="J183" t="s">
        <v>373</v>
      </c>
      <c r="K183">
        <v>205333</v>
      </c>
    </row>
    <row r="184" spans="1:11" x14ac:dyDescent="0.25">
      <c r="A184" s="52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6">
        <v>500</v>
      </c>
      <c r="I184" t="s">
        <v>380</v>
      </c>
      <c r="J184" t="s">
        <v>373</v>
      </c>
      <c r="K184">
        <v>205331</v>
      </c>
    </row>
    <row r="185" spans="1:11" x14ac:dyDescent="0.25">
      <c r="A185" s="52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6">
        <v>-253.12</v>
      </c>
      <c r="J185" t="s">
        <v>373</v>
      </c>
      <c r="K185">
        <v>205106</v>
      </c>
    </row>
    <row r="186" spans="1:11" x14ac:dyDescent="0.25">
      <c r="A186" s="52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6">
        <v>-4062.4</v>
      </c>
      <c r="J186" t="s">
        <v>373</v>
      </c>
      <c r="K186">
        <v>254952</v>
      </c>
    </row>
    <row r="187" spans="1:11" ht="13" x14ac:dyDescent="0.3">
      <c r="A187" s="52"/>
      <c r="G187" s="57" t="s">
        <v>646</v>
      </c>
      <c r="H187" s="58">
        <f>SUM(H163:H186)</f>
        <v>1312.4500000000003</v>
      </c>
    </row>
    <row r="188" spans="1:11" x14ac:dyDescent="0.25">
      <c r="A188" s="52">
        <v>39819</v>
      </c>
      <c r="B188" t="s">
        <v>182</v>
      </c>
      <c r="C188" t="s">
        <v>647</v>
      </c>
      <c r="D188" t="s">
        <v>184</v>
      </c>
      <c r="E188" s="53">
        <v>40544</v>
      </c>
      <c r="F188" t="s">
        <v>648</v>
      </c>
      <c r="H188" s="51">
        <v>-57600</v>
      </c>
      <c r="I188" t="s">
        <v>649</v>
      </c>
      <c r="J188" t="s">
        <v>373</v>
      </c>
      <c r="K188">
        <v>248718</v>
      </c>
    </row>
    <row r="189" spans="1:11" x14ac:dyDescent="0.25">
      <c r="A189" s="52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1">
        <v>6</v>
      </c>
      <c r="J189" t="s">
        <v>614</v>
      </c>
      <c r="K189">
        <v>252706</v>
      </c>
    </row>
    <row r="190" spans="1:11" x14ac:dyDescent="0.25">
      <c r="A190" s="52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1">
        <v>1197.7</v>
      </c>
      <c r="I190" t="s">
        <v>214</v>
      </c>
      <c r="J190" t="s">
        <v>614</v>
      </c>
      <c r="K190">
        <v>253803</v>
      </c>
    </row>
    <row r="191" spans="1:11" x14ac:dyDescent="0.25">
      <c r="A191" s="52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1">
        <v>3000</v>
      </c>
      <c r="I191" t="s">
        <v>658</v>
      </c>
      <c r="J191" t="s">
        <v>373</v>
      </c>
      <c r="K191">
        <v>262237</v>
      </c>
    </row>
    <row r="193" spans="1:11" x14ac:dyDescent="0.25">
      <c r="F193" t="s">
        <v>659</v>
      </c>
      <c r="H193" s="51">
        <v>2174.35</v>
      </c>
    </row>
    <row r="194" spans="1:11" ht="13" x14ac:dyDescent="0.3">
      <c r="G194" t="s">
        <v>660</v>
      </c>
      <c r="H194" s="58">
        <f>SUM(H187:H193)</f>
        <v>-49909.500000000007</v>
      </c>
    </row>
    <row r="195" spans="1:11" ht="18" x14ac:dyDescent="0.4">
      <c r="A195" s="55" t="s">
        <v>661</v>
      </c>
    </row>
    <row r="196" spans="1:11" x14ac:dyDescent="0.25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5">
      <c r="A197" s="52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59">
        <v>-1186.6500000000001</v>
      </c>
      <c r="J197" t="s">
        <v>373</v>
      </c>
      <c r="K197">
        <v>5</v>
      </c>
    </row>
    <row r="198" spans="1:11" x14ac:dyDescent="0.25">
      <c r="A198" s="52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59">
        <v>53962.13</v>
      </c>
      <c r="J198" t="s">
        <v>373</v>
      </c>
      <c r="K198">
        <v>212</v>
      </c>
    </row>
    <row r="199" spans="1:11" x14ac:dyDescent="0.25">
      <c r="A199" s="52">
        <v>39574</v>
      </c>
      <c r="B199" t="s">
        <v>210</v>
      </c>
      <c r="C199" t="s">
        <v>670</v>
      </c>
      <c r="D199" t="s">
        <v>664</v>
      </c>
      <c r="F199" t="s">
        <v>671</v>
      </c>
      <c r="H199" s="59">
        <v>-52775.48</v>
      </c>
      <c r="I199" t="s">
        <v>214</v>
      </c>
      <c r="J199" t="s">
        <v>373</v>
      </c>
      <c r="K199">
        <v>480</v>
      </c>
    </row>
    <row r="200" spans="1:11" x14ac:dyDescent="0.25">
      <c r="A200" s="52"/>
      <c r="H200"/>
    </row>
    <row r="201" spans="1:11" x14ac:dyDescent="0.25">
      <c r="A201" s="52">
        <v>39578</v>
      </c>
      <c r="B201" t="s">
        <v>182</v>
      </c>
      <c r="C201" t="s">
        <v>672</v>
      </c>
      <c r="D201" t="s">
        <v>664</v>
      </c>
      <c r="F201" t="s">
        <v>673</v>
      </c>
      <c r="H201" s="60">
        <v>3777.4</v>
      </c>
      <c r="J201" t="s">
        <v>373</v>
      </c>
      <c r="K201">
        <v>845</v>
      </c>
    </row>
    <row r="202" spans="1:11" x14ac:dyDescent="0.25">
      <c r="A202" s="52">
        <v>39578</v>
      </c>
      <c r="B202" t="s">
        <v>182</v>
      </c>
      <c r="C202" t="s">
        <v>672</v>
      </c>
      <c r="D202" t="s">
        <v>664</v>
      </c>
      <c r="F202" t="s">
        <v>674</v>
      </c>
      <c r="H202" s="61">
        <v>285</v>
      </c>
      <c r="J202" t="s">
        <v>373</v>
      </c>
      <c r="K202">
        <v>846</v>
      </c>
    </row>
    <row r="203" spans="1:11" x14ac:dyDescent="0.25">
      <c r="A203" s="52">
        <v>39715</v>
      </c>
      <c r="B203" t="s">
        <v>182</v>
      </c>
      <c r="C203" t="s">
        <v>675</v>
      </c>
      <c r="D203" t="s">
        <v>664</v>
      </c>
      <c r="F203" t="s">
        <v>676</v>
      </c>
      <c r="H203" s="60">
        <v>-1500</v>
      </c>
      <c r="J203" t="s">
        <v>677</v>
      </c>
      <c r="K203">
        <v>518</v>
      </c>
    </row>
    <row r="204" spans="1:11" x14ac:dyDescent="0.25">
      <c r="A204" s="52">
        <v>39715</v>
      </c>
      <c r="B204" t="s">
        <v>182</v>
      </c>
      <c r="C204" t="s">
        <v>675</v>
      </c>
      <c r="D204" t="s">
        <v>664</v>
      </c>
      <c r="F204" t="s">
        <v>642</v>
      </c>
      <c r="H204" s="61">
        <v>253.12</v>
      </c>
      <c r="J204" t="s">
        <v>677</v>
      </c>
      <c r="K204">
        <v>519</v>
      </c>
    </row>
    <row r="205" spans="1:11" x14ac:dyDescent="0.25">
      <c r="A205" s="52">
        <v>39715</v>
      </c>
      <c r="B205" t="s">
        <v>182</v>
      </c>
      <c r="C205" t="s">
        <v>675</v>
      </c>
      <c r="D205" t="s">
        <v>664</v>
      </c>
      <c r="F205" t="s">
        <v>678</v>
      </c>
      <c r="H205" s="61">
        <v>-16</v>
      </c>
      <c r="J205" t="s">
        <v>677</v>
      </c>
      <c r="K205">
        <v>520</v>
      </c>
    </row>
    <row r="206" spans="1:11" x14ac:dyDescent="0.25">
      <c r="A206" s="52">
        <v>39715</v>
      </c>
      <c r="B206" t="s">
        <v>182</v>
      </c>
      <c r="C206" t="s">
        <v>675</v>
      </c>
      <c r="D206" t="s">
        <v>664</v>
      </c>
      <c r="F206" t="s">
        <v>679</v>
      </c>
      <c r="H206" s="61">
        <v>-30</v>
      </c>
      <c r="J206" t="s">
        <v>677</v>
      </c>
      <c r="K206">
        <v>521</v>
      </c>
    </row>
    <row r="207" spans="1:11" x14ac:dyDescent="0.25">
      <c r="A207" s="52">
        <v>39772</v>
      </c>
      <c r="B207" t="s">
        <v>182</v>
      </c>
      <c r="C207" t="s">
        <v>680</v>
      </c>
      <c r="D207" t="s">
        <v>664</v>
      </c>
      <c r="F207" t="s">
        <v>681</v>
      </c>
      <c r="H207" s="61">
        <v>-72</v>
      </c>
      <c r="J207" t="s">
        <v>677</v>
      </c>
      <c r="K207">
        <v>522</v>
      </c>
    </row>
    <row r="208" spans="1:11" x14ac:dyDescent="0.25">
      <c r="A208" s="52">
        <v>39772</v>
      </c>
      <c r="B208" t="s">
        <v>182</v>
      </c>
      <c r="C208" t="s">
        <v>682</v>
      </c>
      <c r="D208" t="s">
        <v>664</v>
      </c>
      <c r="F208" t="s">
        <v>683</v>
      </c>
      <c r="H208" s="60">
        <v>-1991.39</v>
      </c>
      <c r="J208" t="s">
        <v>677</v>
      </c>
      <c r="K208">
        <v>524</v>
      </c>
    </row>
    <row r="209" spans="1:11" x14ac:dyDescent="0.25">
      <c r="A209" s="52">
        <v>39772</v>
      </c>
      <c r="B209" t="s">
        <v>182</v>
      </c>
      <c r="C209" t="s">
        <v>684</v>
      </c>
      <c r="D209" t="s">
        <v>664</v>
      </c>
      <c r="F209" t="s">
        <v>685</v>
      </c>
      <c r="H209" s="60">
        <v>1300</v>
      </c>
      <c r="J209" t="s">
        <v>677</v>
      </c>
      <c r="K209">
        <v>526</v>
      </c>
    </row>
    <row r="210" spans="1:11" x14ac:dyDescent="0.25">
      <c r="A210" s="52">
        <v>39772</v>
      </c>
      <c r="B210" t="s">
        <v>182</v>
      </c>
      <c r="C210" t="s">
        <v>686</v>
      </c>
      <c r="D210" t="s">
        <v>664</v>
      </c>
      <c r="F210" t="s">
        <v>687</v>
      </c>
      <c r="H210" s="61">
        <v>-10</v>
      </c>
      <c r="J210" t="s">
        <v>677</v>
      </c>
      <c r="K210">
        <v>528</v>
      </c>
    </row>
    <row r="211" spans="1:11" x14ac:dyDescent="0.25">
      <c r="A211" s="52">
        <v>39772</v>
      </c>
      <c r="B211" t="s">
        <v>182</v>
      </c>
      <c r="C211" t="s">
        <v>688</v>
      </c>
      <c r="D211" t="s">
        <v>664</v>
      </c>
      <c r="F211" t="s">
        <v>689</v>
      </c>
      <c r="H211" s="61">
        <v>250.98</v>
      </c>
      <c r="J211" t="s">
        <v>677</v>
      </c>
      <c r="K211">
        <v>530</v>
      </c>
    </row>
    <row r="212" spans="1:11" x14ac:dyDescent="0.25">
      <c r="A212" s="52">
        <v>39782</v>
      </c>
      <c r="B212" t="s">
        <v>182</v>
      </c>
      <c r="C212" t="s">
        <v>690</v>
      </c>
      <c r="D212" t="s">
        <v>664</v>
      </c>
      <c r="F212" t="s">
        <v>691</v>
      </c>
      <c r="H212" s="61">
        <v>-100</v>
      </c>
      <c r="J212" t="s">
        <v>373</v>
      </c>
      <c r="K212">
        <v>609</v>
      </c>
    </row>
    <row r="213" spans="1:11" x14ac:dyDescent="0.25">
      <c r="A213" s="52">
        <v>39791</v>
      </c>
      <c r="B213" t="s">
        <v>187</v>
      </c>
      <c r="C213" t="s">
        <v>692</v>
      </c>
      <c r="D213" t="s">
        <v>664</v>
      </c>
      <c r="F213" t="s">
        <v>693</v>
      </c>
      <c r="H213" s="61">
        <v>40</v>
      </c>
      <c r="I213" t="s">
        <v>694</v>
      </c>
      <c r="J213" t="s">
        <v>695</v>
      </c>
      <c r="K213">
        <v>596</v>
      </c>
    </row>
    <row r="214" spans="1:11" x14ac:dyDescent="0.25">
      <c r="A214" s="52">
        <v>39791</v>
      </c>
      <c r="B214" t="s">
        <v>187</v>
      </c>
      <c r="C214" t="s">
        <v>692</v>
      </c>
      <c r="D214" t="s">
        <v>664</v>
      </c>
      <c r="F214" t="s">
        <v>696</v>
      </c>
      <c r="H214" s="61">
        <v>168.05</v>
      </c>
      <c r="I214" t="s">
        <v>697</v>
      </c>
      <c r="J214" t="s">
        <v>695</v>
      </c>
      <c r="K214">
        <v>598</v>
      </c>
    </row>
    <row r="215" spans="1:11" x14ac:dyDescent="0.25">
      <c r="A215" s="52">
        <v>39791</v>
      </c>
      <c r="B215" t="s">
        <v>187</v>
      </c>
      <c r="C215" t="s">
        <v>692</v>
      </c>
      <c r="D215" t="s">
        <v>664</v>
      </c>
      <c r="F215" t="s">
        <v>698</v>
      </c>
      <c r="H215" s="61">
        <v>30</v>
      </c>
      <c r="I215" t="s">
        <v>694</v>
      </c>
      <c r="J215" t="s">
        <v>695</v>
      </c>
      <c r="K215">
        <v>600</v>
      </c>
    </row>
    <row r="216" spans="1:11" x14ac:dyDescent="0.25">
      <c r="A216" s="52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1">
        <v>-1.5</v>
      </c>
      <c r="I216" t="s">
        <v>700</v>
      </c>
      <c r="J216" t="s">
        <v>695</v>
      </c>
      <c r="K216">
        <v>602</v>
      </c>
    </row>
    <row r="217" spans="1:11" x14ac:dyDescent="0.25">
      <c r="A217" s="52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1">
        <v>-256.2</v>
      </c>
      <c r="I217" t="s">
        <v>702</v>
      </c>
      <c r="J217" t="s">
        <v>695</v>
      </c>
      <c r="K217">
        <v>604</v>
      </c>
    </row>
    <row r="218" spans="1:11" x14ac:dyDescent="0.25">
      <c r="A218" s="52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1">
        <v>-372.95</v>
      </c>
      <c r="I218" t="s">
        <v>702</v>
      </c>
      <c r="J218" t="s">
        <v>695</v>
      </c>
      <c r="K218">
        <v>606</v>
      </c>
    </row>
    <row r="219" spans="1:11" x14ac:dyDescent="0.25">
      <c r="A219" s="52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1">
        <v>-50.23</v>
      </c>
      <c r="I219" t="s">
        <v>704</v>
      </c>
      <c r="J219" t="s">
        <v>695</v>
      </c>
      <c r="K219">
        <v>608</v>
      </c>
    </row>
    <row r="220" spans="1:11" x14ac:dyDescent="0.25">
      <c r="A220" s="52">
        <v>39813</v>
      </c>
      <c r="B220" t="s">
        <v>182</v>
      </c>
      <c r="C220" t="s">
        <v>705</v>
      </c>
      <c r="D220" t="s">
        <v>664</v>
      </c>
      <c r="F220" t="s">
        <v>706</v>
      </c>
      <c r="H220" s="60">
        <v>-1000</v>
      </c>
      <c r="J220" t="s">
        <v>373</v>
      </c>
      <c r="K220">
        <v>656</v>
      </c>
    </row>
    <row r="221" spans="1:11" x14ac:dyDescent="0.25">
      <c r="A221" s="52">
        <v>39813</v>
      </c>
      <c r="B221" t="s">
        <v>182</v>
      </c>
      <c r="C221" t="s">
        <v>705</v>
      </c>
      <c r="D221" t="s">
        <v>664</v>
      </c>
      <c r="F221" t="s">
        <v>707</v>
      </c>
      <c r="H221" s="60">
        <v>-1000</v>
      </c>
      <c r="J221" t="s">
        <v>373</v>
      </c>
      <c r="K221">
        <v>658</v>
      </c>
    </row>
    <row r="222" spans="1:11" x14ac:dyDescent="0.25">
      <c r="A222" s="52">
        <v>39813</v>
      </c>
      <c r="B222" t="s">
        <v>182</v>
      </c>
      <c r="C222" t="s">
        <v>708</v>
      </c>
      <c r="D222" t="s">
        <v>664</v>
      </c>
      <c r="F222" t="s">
        <v>709</v>
      </c>
      <c r="H222" s="60">
        <v>-1500</v>
      </c>
      <c r="J222" t="s">
        <v>373</v>
      </c>
      <c r="K222">
        <v>751</v>
      </c>
    </row>
    <row r="223" spans="1:11" x14ac:dyDescent="0.25">
      <c r="A223" s="52">
        <v>39813</v>
      </c>
      <c r="B223" t="s">
        <v>182</v>
      </c>
      <c r="C223" t="s">
        <v>710</v>
      </c>
      <c r="D223" t="s">
        <v>664</v>
      </c>
      <c r="F223" t="s">
        <v>711</v>
      </c>
      <c r="H223" s="61">
        <v>483.27</v>
      </c>
      <c r="J223" t="s">
        <v>373</v>
      </c>
      <c r="K223">
        <v>768</v>
      </c>
    </row>
    <row r="224" spans="1:11" x14ac:dyDescent="0.25">
      <c r="H224"/>
    </row>
    <row r="225" spans="8:8" ht="13" x14ac:dyDescent="0.3">
      <c r="H225" s="62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47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D38" sqref="D38"/>
    </sheetView>
  </sheetViews>
  <sheetFormatPr defaultRowHeight="12.5" x14ac:dyDescent="0.25"/>
  <cols>
    <col min="1" max="1" width="30.26953125" customWidth="1"/>
    <col min="2" max="2" width="11" style="259" customWidth="1"/>
    <col min="3" max="3" width="9.81640625" style="259" bestFit="1" customWidth="1"/>
    <col min="4" max="4" width="12.453125" style="259" bestFit="1" customWidth="1"/>
    <col min="5" max="5" width="6.453125" customWidth="1"/>
    <col min="6" max="6" width="16" style="259" bestFit="1" customWidth="1"/>
    <col min="7" max="7" width="11.81640625" style="259" bestFit="1" customWidth="1"/>
    <col min="8" max="8" width="6.453125" style="78" customWidth="1"/>
    <col min="9" max="9" width="11.7265625" customWidth="1"/>
  </cols>
  <sheetData>
    <row r="1" spans="1:8" ht="31.5" customHeight="1" x14ac:dyDescent="0.25">
      <c r="A1" s="46" t="s">
        <v>152</v>
      </c>
    </row>
    <row r="2" spans="1:8" ht="15.5" x14ac:dyDescent="0.25">
      <c r="A2" s="42" t="s">
        <v>168</v>
      </c>
      <c r="B2" s="471" t="s">
        <v>1085</v>
      </c>
      <c r="C2" s="472"/>
      <c r="D2" s="473"/>
      <c r="F2" s="471">
        <v>43373</v>
      </c>
      <c r="G2" s="473"/>
    </row>
    <row r="3" spans="1:8" ht="10.5" customHeight="1" x14ac:dyDescent="0.25">
      <c r="A3" s="43"/>
      <c r="B3" s="260"/>
      <c r="C3" s="377"/>
      <c r="D3" s="261"/>
      <c r="E3" s="82"/>
      <c r="F3" s="260"/>
      <c r="G3" s="261"/>
      <c r="H3" s="82"/>
    </row>
    <row r="4" spans="1:8" ht="13" x14ac:dyDescent="0.25">
      <c r="A4" s="44" t="s">
        <v>153</v>
      </c>
      <c r="B4" s="260"/>
      <c r="C4" s="377"/>
      <c r="D4" s="261"/>
      <c r="E4" s="82"/>
      <c r="F4" s="260"/>
      <c r="G4" s="261"/>
      <c r="H4" s="82"/>
    </row>
    <row r="5" spans="1:8" x14ac:dyDescent="0.25">
      <c r="A5" s="43"/>
      <c r="B5" s="260"/>
      <c r="C5" s="377"/>
      <c r="D5" s="261"/>
      <c r="E5" s="83"/>
      <c r="F5" s="260"/>
      <c r="G5" s="261"/>
      <c r="H5" s="83"/>
    </row>
    <row r="6" spans="1:8" x14ac:dyDescent="0.25">
      <c r="A6" s="43" t="s">
        <v>154</v>
      </c>
      <c r="B6" s="262"/>
      <c r="C6" s="378"/>
      <c r="D6" s="263">
        <f>+TB!D5</f>
        <v>785399.7</v>
      </c>
      <c r="E6" s="83"/>
      <c r="F6" s="262"/>
      <c r="G6" s="263">
        <v>812217</v>
      </c>
      <c r="H6" s="83"/>
    </row>
    <row r="7" spans="1:8" x14ac:dyDescent="0.25">
      <c r="A7" s="43"/>
      <c r="B7" s="262"/>
      <c r="C7" s="378"/>
      <c r="D7" s="263"/>
      <c r="E7" s="83"/>
      <c r="F7" s="262"/>
      <c r="G7" s="263"/>
      <c r="H7" s="83"/>
    </row>
    <row r="8" spans="1:8" ht="13" x14ac:dyDescent="0.25">
      <c r="A8" s="44" t="s">
        <v>155</v>
      </c>
      <c r="B8" s="262"/>
      <c r="C8" s="378"/>
      <c r="D8" s="263"/>
      <c r="E8" s="83"/>
      <c r="F8" s="262"/>
      <c r="G8" s="263"/>
      <c r="H8" s="83"/>
    </row>
    <row r="9" spans="1:8" s="78" customFormat="1" ht="13" x14ac:dyDescent="0.25">
      <c r="A9" s="44"/>
      <c r="B9" s="262"/>
      <c r="C9" s="378"/>
      <c r="D9" s="263"/>
      <c r="E9" s="83"/>
      <c r="F9" s="262"/>
      <c r="G9" s="263"/>
      <c r="H9" s="83"/>
    </row>
    <row r="10" spans="1:8" s="78" customFormat="1" ht="12.75" customHeight="1" x14ac:dyDescent="0.25">
      <c r="A10" s="43" t="s">
        <v>1067</v>
      </c>
      <c r="B10" s="378">
        <f>TB!C6</f>
        <v>88255</v>
      </c>
      <c r="C10" s="378"/>
      <c r="D10" s="263"/>
      <c r="E10" s="83"/>
      <c r="F10" s="262">
        <v>0</v>
      </c>
      <c r="G10" s="263"/>
      <c r="H10" s="83"/>
    </row>
    <row r="11" spans="1:8" s="78" customFormat="1" ht="12.75" customHeight="1" x14ac:dyDescent="0.25">
      <c r="A11" s="43" t="s">
        <v>1075</v>
      </c>
      <c r="B11" s="378">
        <f>TB!C7</f>
        <v>-17258.77</v>
      </c>
      <c r="C11" s="378"/>
      <c r="D11" s="263"/>
      <c r="E11" s="83"/>
      <c r="F11" s="262"/>
      <c r="G11" s="263"/>
      <c r="H11" s="83"/>
    </row>
    <row r="12" spans="1:8" s="78" customFormat="1" ht="12.75" customHeight="1" x14ac:dyDescent="0.25">
      <c r="A12" s="43" t="s">
        <v>1077</v>
      </c>
      <c r="B12" s="378"/>
      <c r="C12" s="378">
        <f>B10+B11</f>
        <v>70996.23</v>
      </c>
      <c r="D12" s="263"/>
      <c r="E12" s="83"/>
      <c r="F12" s="262"/>
      <c r="G12" s="263"/>
      <c r="H12" s="83"/>
    </row>
    <row r="13" spans="1:8" x14ac:dyDescent="0.25">
      <c r="A13" s="43" t="s">
        <v>817</v>
      </c>
      <c r="B13" s="262"/>
      <c r="C13" s="378">
        <f>TB!D17</f>
        <v>1728.93</v>
      </c>
      <c r="D13" s="263"/>
      <c r="E13" s="83"/>
      <c r="F13" s="262">
        <v>25400.2</v>
      </c>
      <c r="G13" s="263"/>
      <c r="H13" s="83"/>
    </row>
    <row r="14" spans="1:8" s="78" customFormat="1" x14ac:dyDescent="0.25">
      <c r="A14" s="43" t="s">
        <v>996</v>
      </c>
      <c r="B14" s="262"/>
      <c r="C14" s="378">
        <f>TB!D13</f>
        <v>4792.38</v>
      </c>
      <c r="D14" s="263"/>
      <c r="E14" s="83"/>
      <c r="F14" s="262">
        <v>5854.23</v>
      </c>
      <c r="G14" s="263"/>
      <c r="H14" s="83"/>
    </row>
    <row r="15" spans="1:8" x14ac:dyDescent="0.25">
      <c r="A15" s="43" t="s">
        <v>156</v>
      </c>
      <c r="B15" s="262"/>
      <c r="C15" s="378">
        <f>SUM(TB!D9:D12)+TB!D16</f>
        <v>20201.890000000003</v>
      </c>
      <c r="D15" s="263"/>
      <c r="E15" s="83"/>
      <c r="F15" s="262">
        <v>1820.21</v>
      </c>
      <c r="G15" s="263"/>
      <c r="H15" s="83"/>
    </row>
    <row r="16" spans="1:8" x14ac:dyDescent="0.25">
      <c r="A16" s="43"/>
      <c r="B16" s="262"/>
      <c r="C16" s="381">
        <f>SUM(C10:C15)</f>
        <v>97719.43</v>
      </c>
      <c r="D16" s="261"/>
      <c r="E16" s="83"/>
      <c r="F16" s="264">
        <f>SUM(F10:F15)</f>
        <v>33074.639999999999</v>
      </c>
      <c r="G16" s="261"/>
      <c r="H16" s="83"/>
    </row>
    <row r="17" spans="1:11" ht="13" x14ac:dyDescent="0.25">
      <c r="A17" s="44" t="s">
        <v>157</v>
      </c>
      <c r="B17" s="262"/>
      <c r="C17" s="377"/>
      <c r="D17" s="261"/>
      <c r="E17" s="83"/>
      <c r="F17" s="260"/>
      <c r="G17" s="261"/>
      <c r="H17" s="83"/>
      <c r="J17" s="77"/>
      <c r="K17" s="77"/>
    </row>
    <row r="18" spans="1:11" x14ac:dyDescent="0.25">
      <c r="A18" s="43"/>
      <c r="B18" s="262"/>
      <c r="C18" s="377"/>
      <c r="D18" s="261"/>
      <c r="E18" s="83"/>
      <c r="F18" s="260"/>
      <c r="G18" s="261"/>
      <c r="H18" s="83"/>
      <c r="J18" s="77"/>
      <c r="K18" s="77"/>
    </row>
    <row r="19" spans="1:11" ht="26" x14ac:dyDescent="0.25">
      <c r="A19" s="44" t="s">
        <v>158</v>
      </c>
      <c r="B19" s="262"/>
      <c r="C19" s="377"/>
      <c r="D19" s="261"/>
      <c r="E19" s="83"/>
      <c r="F19" s="260"/>
      <c r="G19" s="261"/>
      <c r="H19" s="83"/>
      <c r="I19" s="77"/>
      <c r="J19" s="77"/>
      <c r="K19" s="77"/>
    </row>
    <row r="20" spans="1:11" s="78" customFormat="1" x14ac:dyDescent="0.25">
      <c r="A20" s="43" t="s">
        <v>170</v>
      </c>
      <c r="B20" s="262"/>
      <c r="C20" s="378">
        <f>-TB!D18</f>
        <v>68534.649999999994</v>
      </c>
      <c r="D20" s="261"/>
      <c r="E20" s="83"/>
      <c r="F20" s="262">
        <v>43033.38</v>
      </c>
      <c r="G20" s="261"/>
      <c r="H20" s="83"/>
      <c r="J20" s="77"/>
      <c r="K20" s="77"/>
    </row>
    <row r="21" spans="1:11" x14ac:dyDescent="0.25">
      <c r="A21" s="43" t="s">
        <v>984</v>
      </c>
      <c r="B21" s="262"/>
      <c r="C21" s="378">
        <f>-TB!D14</f>
        <v>11720.07</v>
      </c>
      <c r="D21" s="261"/>
      <c r="E21" s="83"/>
      <c r="F21" s="262">
        <v>22190.23</v>
      </c>
      <c r="G21" s="261"/>
      <c r="H21" s="83"/>
      <c r="J21" s="77"/>
      <c r="K21" s="77"/>
    </row>
    <row r="22" spans="1:11" x14ac:dyDescent="0.25">
      <c r="A22" s="43" t="s">
        <v>1068</v>
      </c>
      <c r="B22" s="262"/>
      <c r="C22" s="378">
        <f>-TB!D23</f>
        <v>779.65</v>
      </c>
      <c r="D22" s="261"/>
      <c r="E22" s="83"/>
      <c r="F22" s="262">
        <v>0</v>
      </c>
      <c r="G22" s="261"/>
      <c r="H22" s="83"/>
      <c r="J22" s="77"/>
      <c r="K22" s="77"/>
    </row>
    <row r="23" spans="1:11" x14ac:dyDescent="0.25">
      <c r="A23" s="43"/>
      <c r="B23" s="262"/>
      <c r="C23" s="381">
        <f>SUM(C20:C22)</f>
        <v>81034.37</v>
      </c>
      <c r="D23" s="261"/>
      <c r="E23" s="83"/>
      <c r="F23" s="264">
        <f>SUM(F20:F22)</f>
        <v>65223.61</v>
      </c>
      <c r="G23" s="261"/>
      <c r="H23" s="83"/>
      <c r="J23" s="77"/>
      <c r="K23" s="77"/>
    </row>
    <row r="24" spans="1:11" x14ac:dyDescent="0.25">
      <c r="A24" s="43"/>
      <c r="B24" s="262"/>
      <c r="C24" s="377"/>
      <c r="D24" s="261"/>
      <c r="E24" s="83"/>
      <c r="F24" s="260"/>
      <c r="G24" s="261"/>
      <c r="H24" s="83"/>
      <c r="J24" s="77"/>
      <c r="K24" s="77"/>
    </row>
    <row r="25" spans="1:11" ht="13" x14ac:dyDescent="0.25">
      <c r="A25" s="380"/>
      <c r="B25" s="260"/>
      <c r="C25" s="377"/>
      <c r="D25" s="261"/>
      <c r="E25" s="83"/>
      <c r="F25" s="260"/>
      <c r="G25" s="261"/>
      <c r="H25" s="83"/>
      <c r="J25" s="77"/>
      <c r="K25" s="77"/>
    </row>
    <row r="26" spans="1:11" ht="13" x14ac:dyDescent="0.25">
      <c r="A26" s="380" t="s">
        <v>167</v>
      </c>
      <c r="B26" s="260"/>
      <c r="C26" s="377"/>
      <c r="D26" s="261">
        <f>+C16-C23</f>
        <v>16685.059999999998</v>
      </c>
      <c r="E26" s="83"/>
      <c r="F26" s="260"/>
      <c r="G26" s="261">
        <f>+F16-F23</f>
        <v>-32148.97</v>
      </c>
      <c r="H26" s="83"/>
      <c r="J26" s="77"/>
      <c r="K26" s="77"/>
    </row>
    <row r="27" spans="1:11" x14ac:dyDescent="0.25">
      <c r="A27" s="43"/>
      <c r="B27" s="260"/>
      <c r="C27" s="377"/>
      <c r="D27" s="261"/>
      <c r="E27" s="83"/>
      <c r="F27" s="260"/>
      <c r="G27" s="261"/>
      <c r="H27" s="83"/>
      <c r="J27" s="77"/>
      <c r="K27" s="77"/>
    </row>
    <row r="28" spans="1:11" ht="13" x14ac:dyDescent="0.25">
      <c r="A28" s="44" t="s">
        <v>159</v>
      </c>
      <c r="B28" s="260"/>
      <c r="C28" s="377"/>
      <c r="D28" s="265">
        <f>+D26+D6</f>
        <v>802084.76</v>
      </c>
      <c r="E28" s="83"/>
      <c r="F28" s="260"/>
      <c r="G28" s="265">
        <f>+G26+G6</f>
        <v>780068.03</v>
      </c>
      <c r="H28" s="83"/>
      <c r="J28" s="77"/>
      <c r="K28" s="77"/>
    </row>
    <row r="29" spans="1:11" x14ac:dyDescent="0.25">
      <c r="A29" s="43"/>
      <c r="B29" s="260"/>
      <c r="C29" s="377"/>
      <c r="D29" s="261"/>
      <c r="E29" s="83"/>
      <c r="F29" s="260"/>
      <c r="G29" s="261"/>
      <c r="H29" s="83"/>
      <c r="J29" s="77"/>
      <c r="K29" s="77"/>
    </row>
    <row r="30" spans="1:11" x14ac:dyDescent="0.25">
      <c r="A30" s="43"/>
      <c r="B30" s="260"/>
      <c r="C30" s="377"/>
      <c r="D30" s="261"/>
      <c r="E30" s="83"/>
      <c r="F30" s="260"/>
      <c r="G30" s="261"/>
      <c r="H30" s="83"/>
      <c r="J30" s="77"/>
      <c r="K30" s="77"/>
    </row>
    <row r="31" spans="1:11" x14ac:dyDescent="0.25">
      <c r="A31" s="43"/>
      <c r="B31" s="260"/>
      <c r="C31" s="377"/>
      <c r="D31" s="261"/>
      <c r="E31" s="83"/>
      <c r="F31" s="260"/>
      <c r="G31" s="261"/>
      <c r="H31" s="83"/>
      <c r="J31" s="77"/>
      <c r="K31" s="77"/>
    </row>
    <row r="32" spans="1:11" x14ac:dyDescent="0.25">
      <c r="A32" s="43" t="s">
        <v>160</v>
      </c>
      <c r="B32" s="260"/>
      <c r="C32" s="377"/>
      <c r="D32" s="263">
        <f>-TB!D30-TB!D31-TB!D32-TB!D33-TB!D34</f>
        <v>535957.17000000004</v>
      </c>
      <c r="E32" s="84"/>
      <c r="F32" s="260"/>
      <c r="G32" s="263">
        <v>554692.75</v>
      </c>
      <c r="H32" s="84"/>
      <c r="J32" s="77"/>
      <c r="K32" s="77"/>
    </row>
    <row r="33" spans="1:11" x14ac:dyDescent="0.25">
      <c r="A33" s="43" t="s">
        <v>161</v>
      </c>
      <c r="B33" s="260"/>
      <c r="C33" s="377"/>
      <c r="D33" s="263">
        <f>-TB!D28-TB!D29</f>
        <v>218455.64999999997</v>
      </c>
      <c r="E33" s="84"/>
      <c r="F33" s="260"/>
      <c r="G33" s="263">
        <v>220377.12999999995</v>
      </c>
      <c r="H33" s="84"/>
      <c r="J33" s="47"/>
      <c r="K33" s="77"/>
    </row>
    <row r="34" spans="1:11" ht="12.75" customHeight="1" x14ac:dyDescent="0.25">
      <c r="A34" s="43" t="s">
        <v>818</v>
      </c>
      <c r="B34" s="260"/>
      <c r="C34" s="377"/>
      <c r="D34" s="263">
        <f>-TB!D123</f>
        <v>47671.940000000046</v>
      </c>
      <c r="E34" s="83"/>
      <c r="F34" s="260"/>
      <c r="G34" s="263">
        <v>4998.1499999999724</v>
      </c>
      <c r="H34" s="83"/>
      <c r="J34" s="77"/>
      <c r="K34" s="77"/>
    </row>
    <row r="35" spans="1:11" x14ac:dyDescent="0.25">
      <c r="A35" s="43"/>
      <c r="B35" s="260"/>
      <c r="C35" s="377"/>
      <c r="D35" s="261"/>
      <c r="E35" s="83"/>
      <c r="F35" s="260"/>
      <c r="G35" s="261"/>
      <c r="H35" s="83"/>
      <c r="J35" s="77"/>
      <c r="K35" s="77"/>
    </row>
    <row r="36" spans="1:11" ht="13" x14ac:dyDescent="0.25">
      <c r="A36" s="45" t="s">
        <v>162</v>
      </c>
      <c r="B36" s="260"/>
      <c r="C36" s="377"/>
      <c r="D36" s="265">
        <f>SUM(D32:D35)</f>
        <v>802084.76000000013</v>
      </c>
      <c r="E36" s="83"/>
      <c r="F36" s="260"/>
      <c r="G36" s="265">
        <f>SUM(G32:G35)</f>
        <v>780068.02999999991</v>
      </c>
      <c r="H36" s="83"/>
      <c r="J36" s="77"/>
      <c r="K36" s="77"/>
    </row>
    <row r="37" spans="1:11" x14ac:dyDescent="0.25">
      <c r="A37" s="43"/>
      <c r="B37" s="260"/>
      <c r="C37" s="377"/>
      <c r="D37" s="261"/>
      <c r="E37" s="83"/>
      <c r="F37" s="260"/>
      <c r="G37" s="261"/>
      <c r="H37" s="83"/>
      <c r="J37" s="77"/>
      <c r="K37" s="77"/>
    </row>
    <row r="38" spans="1:11" ht="13" x14ac:dyDescent="0.3">
      <c r="B38" s="266" t="s">
        <v>986</v>
      </c>
      <c r="C38" s="379"/>
      <c r="D38" s="267">
        <v>0</v>
      </c>
      <c r="E38" s="83"/>
      <c r="F38" s="266" t="s">
        <v>986</v>
      </c>
      <c r="G38" s="267">
        <v>0</v>
      </c>
      <c r="H38" s="83"/>
      <c r="J38" s="77"/>
      <c r="K38" s="77"/>
    </row>
    <row r="39" spans="1:11" x14ac:dyDescent="0.25">
      <c r="B39" s="268"/>
      <c r="C39" s="268"/>
      <c r="D39" s="268"/>
      <c r="E39" s="4"/>
      <c r="F39" s="268"/>
      <c r="G39" s="268"/>
      <c r="H39" s="4"/>
      <c r="J39" s="77"/>
      <c r="K39" s="77"/>
    </row>
    <row r="40" spans="1:11" x14ac:dyDescent="0.25">
      <c r="B40" s="268"/>
      <c r="C40" s="268"/>
      <c r="D40" s="269">
        <f>ROUND(D28-D36+D38,2)</f>
        <v>0</v>
      </c>
      <c r="E40" s="4"/>
      <c r="F40" s="268"/>
      <c r="G40" s="269">
        <f>ROUND(G28-G36+G38,2)</f>
        <v>0</v>
      </c>
      <c r="H40" s="4"/>
      <c r="J40" s="77"/>
      <c r="K40" s="77"/>
    </row>
    <row r="41" spans="1:11" x14ac:dyDescent="0.25">
      <c r="B41" s="268"/>
      <c r="C41" s="268"/>
      <c r="D41" s="269"/>
      <c r="E41" s="4"/>
      <c r="F41" s="268"/>
      <c r="G41" s="269"/>
      <c r="H41" s="4"/>
      <c r="J41" s="77"/>
      <c r="K41" s="77"/>
    </row>
    <row r="42" spans="1:11" x14ac:dyDescent="0.25">
      <c r="E42" s="1"/>
      <c r="H42" s="1"/>
      <c r="J42" s="77"/>
      <c r="K42" s="77"/>
    </row>
    <row r="43" spans="1:11" x14ac:dyDescent="0.25">
      <c r="E43" s="1"/>
      <c r="H43" s="1"/>
      <c r="J43" s="77"/>
      <c r="K43" s="77"/>
    </row>
    <row r="44" spans="1:11" x14ac:dyDescent="0.25">
      <c r="B44" s="270"/>
      <c r="C44" s="270"/>
      <c r="D44" s="271"/>
      <c r="E44" s="1"/>
      <c r="F44" s="270"/>
      <c r="G44" s="271"/>
      <c r="H44" s="1"/>
      <c r="J44" s="77"/>
      <c r="K44" s="77"/>
    </row>
    <row r="45" spans="1:11" x14ac:dyDescent="0.25">
      <c r="B45" s="270"/>
      <c r="C45" s="270"/>
      <c r="D45" s="271"/>
      <c r="F45" s="270"/>
      <c r="G45" s="271"/>
      <c r="J45" s="77"/>
      <c r="K45" s="77"/>
    </row>
    <row r="46" spans="1:11" s="3" customFormat="1" x14ac:dyDescent="0.25">
      <c r="A46"/>
      <c r="B46" s="270"/>
      <c r="C46" s="270"/>
      <c r="D46" s="270"/>
      <c r="E46"/>
      <c r="F46" s="270"/>
      <c r="G46" s="270"/>
      <c r="H46" s="78"/>
    </row>
    <row r="47" spans="1:11" x14ac:dyDescent="0.25">
      <c r="A47" s="6"/>
      <c r="B47" s="272"/>
      <c r="C47" s="272"/>
      <c r="D47" s="271"/>
      <c r="E47" s="3"/>
      <c r="F47" s="272"/>
      <c r="G47" s="271"/>
      <c r="H47" s="3"/>
    </row>
  </sheetData>
  <mergeCells count="2">
    <mergeCell ref="B2:D2"/>
    <mergeCell ref="F2:G2"/>
  </mergeCells>
  <phoneticPr fontId="156" type="noConversion"/>
  <pageMargins left="0.75" right="0.75" top="1" bottom="1" header="0.5" footer="0.5"/>
  <pageSetup paperSize="9" scale="8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Normal="100" zoomScaleSheetLayoutView="70" workbookViewId="0">
      <pane ySplit="3" topLeftCell="A86" activePane="bottomLeft" state="frozen"/>
      <selection pane="bottomLeft" activeCell="C38" sqref="C38:C121"/>
    </sheetView>
  </sheetViews>
  <sheetFormatPr defaultColWidth="9.1796875" defaultRowHeight="11.15" customHeight="1" x14ac:dyDescent="0.25"/>
  <cols>
    <col min="1" max="1" width="14.54296875" style="90" bestFit="1" customWidth="1"/>
    <col min="2" max="2" width="39.54296875" style="90" bestFit="1" customWidth="1"/>
    <col min="3" max="4" width="18.54296875" style="115" customWidth="1"/>
    <col min="5" max="5" width="16.26953125" style="90" bestFit="1" customWidth="1"/>
    <col min="6" max="6" width="13" style="115" customWidth="1"/>
    <col min="7" max="16384" width="9.1796875" style="90"/>
  </cols>
  <sheetData>
    <row r="1" spans="1:6" s="88" customFormat="1" ht="18" thickBot="1" x14ac:dyDescent="0.3">
      <c r="A1" s="85" t="s">
        <v>992</v>
      </c>
      <c r="B1" s="86"/>
      <c r="C1" s="107"/>
      <c r="D1" s="107"/>
      <c r="E1" s="87"/>
      <c r="F1" s="120"/>
    </row>
    <row r="2" spans="1:6" ht="11.15" customHeight="1" thickBot="1" x14ac:dyDescent="0.3">
      <c r="A2" s="89" t="s">
        <v>785</v>
      </c>
      <c r="B2" s="89" t="s">
        <v>786</v>
      </c>
      <c r="C2" s="108" t="s">
        <v>962</v>
      </c>
      <c r="D2" s="108" t="s">
        <v>923</v>
      </c>
      <c r="E2" s="474" t="s">
        <v>931</v>
      </c>
      <c r="F2" s="475"/>
    </row>
    <row r="3" spans="1:6" ht="11.15" customHeight="1" thickBot="1" x14ac:dyDescent="0.3">
      <c r="A3" s="91"/>
      <c r="B3" s="91"/>
      <c r="C3" s="109">
        <f>SUM(C4:C121)</f>
        <v>-4.4622083805734292E-12</v>
      </c>
      <c r="D3" s="109">
        <f>SUM(D4:D121)</f>
        <v>-4.4622083805734292E-12</v>
      </c>
      <c r="E3" s="92">
        <f>SUM(E4:E121)</f>
        <v>0</v>
      </c>
      <c r="F3" s="123"/>
    </row>
    <row r="4" spans="1:6" ht="12.75" customHeight="1" x14ac:dyDescent="0.25">
      <c r="A4" s="93">
        <v>9999</v>
      </c>
      <c r="B4" s="94" t="s">
        <v>953</v>
      </c>
      <c r="C4" s="110">
        <v>704.47</v>
      </c>
      <c r="D4" s="116">
        <f t="shared" ref="D4:D13" si="0">+C4+E4</f>
        <v>704.47</v>
      </c>
      <c r="E4" s="104">
        <f t="shared" ref="E4:E28" si="1">SUM(F4:F4)</f>
        <v>0</v>
      </c>
      <c r="F4" s="125"/>
    </row>
    <row r="5" spans="1:6" ht="12.75" customHeight="1" x14ac:dyDescent="0.25">
      <c r="A5" s="93" t="s">
        <v>787</v>
      </c>
      <c r="B5" s="94" t="s">
        <v>154</v>
      </c>
      <c r="C5" s="110">
        <v>40280.699999999997</v>
      </c>
      <c r="D5" s="116">
        <f t="shared" si="0"/>
        <v>40280.699999999997</v>
      </c>
      <c r="E5" s="104">
        <f t="shared" si="1"/>
        <v>0</v>
      </c>
      <c r="F5" s="127"/>
    </row>
    <row r="6" spans="1:6" ht="12.75" customHeight="1" x14ac:dyDescent="0.25">
      <c r="A6" s="93" t="s">
        <v>1065</v>
      </c>
      <c r="B6" s="94" t="s">
        <v>1066</v>
      </c>
      <c r="C6" s="110">
        <v>4113.72</v>
      </c>
      <c r="D6" s="116">
        <f t="shared" si="0"/>
        <v>4113.72</v>
      </c>
      <c r="E6" s="104">
        <f t="shared" si="1"/>
        <v>0</v>
      </c>
      <c r="F6" s="127"/>
    </row>
    <row r="7" spans="1:6" ht="12.75" customHeight="1" x14ac:dyDescent="0.25">
      <c r="A7" s="93" t="s">
        <v>1069</v>
      </c>
      <c r="B7" s="94" t="s">
        <v>1070</v>
      </c>
      <c r="C7" s="110">
        <v>2706.43</v>
      </c>
      <c r="D7" s="116">
        <f t="shared" si="0"/>
        <v>2706.43</v>
      </c>
      <c r="E7" s="104">
        <f t="shared" si="1"/>
        <v>0</v>
      </c>
      <c r="F7" s="127"/>
    </row>
    <row r="8" spans="1:6" ht="12.75" customHeight="1" x14ac:dyDescent="0.25">
      <c r="A8" s="93" t="s">
        <v>788</v>
      </c>
      <c r="B8" s="94" t="s">
        <v>781</v>
      </c>
      <c r="C8" s="110"/>
      <c r="D8" s="116">
        <f t="shared" si="0"/>
        <v>0</v>
      </c>
      <c r="E8" s="104">
        <f t="shared" si="1"/>
        <v>0</v>
      </c>
      <c r="F8" s="127"/>
    </row>
    <row r="9" spans="1:6" ht="12.75" customHeight="1" x14ac:dyDescent="0.25">
      <c r="A9" s="93" t="s">
        <v>789</v>
      </c>
      <c r="B9" s="94" t="s">
        <v>790</v>
      </c>
      <c r="C9" s="110"/>
      <c r="D9" s="116">
        <f t="shared" si="0"/>
        <v>0</v>
      </c>
      <c r="E9" s="104">
        <f t="shared" si="1"/>
        <v>0</v>
      </c>
      <c r="F9" s="127"/>
    </row>
    <row r="10" spans="1:6" ht="12.75" customHeight="1" x14ac:dyDescent="0.25">
      <c r="A10" s="93" t="s">
        <v>791</v>
      </c>
      <c r="B10" s="94" t="s">
        <v>792</v>
      </c>
      <c r="C10" s="110">
        <v>706.92</v>
      </c>
      <c r="D10" s="116">
        <f t="shared" si="0"/>
        <v>706.92</v>
      </c>
      <c r="E10" s="104">
        <f t="shared" si="1"/>
        <v>0</v>
      </c>
      <c r="F10" s="127"/>
    </row>
    <row r="11" spans="1:6" ht="12.75" customHeight="1" x14ac:dyDescent="0.25">
      <c r="A11" s="93" t="s">
        <v>793</v>
      </c>
      <c r="B11" s="94" t="s">
        <v>794</v>
      </c>
      <c r="C11" s="110">
        <v>4427.34</v>
      </c>
      <c r="D11" s="116">
        <f t="shared" si="0"/>
        <v>4427.34</v>
      </c>
      <c r="E11" s="104">
        <f t="shared" si="1"/>
        <v>0</v>
      </c>
      <c r="F11" s="127"/>
    </row>
    <row r="12" spans="1:6" ht="12.75" customHeight="1" x14ac:dyDescent="0.25">
      <c r="A12" s="93" t="s">
        <v>795</v>
      </c>
      <c r="B12" s="94" t="s">
        <v>796</v>
      </c>
      <c r="C12" s="110"/>
      <c r="D12" s="116">
        <f t="shared" si="0"/>
        <v>0</v>
      </c>
      <c r="E12" s="104">
        <f t="shared" si="1"/>
        <v>0</v>
      </c>
      <c r="F12" s="127"/>
    </row>
    <row r="13" spans="1:6" ht="12.75" customHeight="1" x14ac:dyDescent="0.25">
      <c r="A13" s="93" t="s">
        <v>995</v>
      </c>
      <c r="B13" s="94" t="s">
        <v>996</v>
      </c>
      <c r="C13" s="110">
        <v>4792.38</v>
      </c>
      <c r="D13" s="116">
        <f t="shared" si="0"/>
        <v>4792.38</v>
      </c>
      <c r="E13" s="104">
        <f t="shared" si="1"/>
        <v>0</v>
      </c>
      <c r="F13" s="127"/>
    </row>
    <row r="14" spans="1:6" ht="12.75" customHeight="1" x14ac:dyDescent="0.25">
      <c r="A14" s="93" t="s">
        <v>797</v>
      </c>
      <c r="B14" s="94" t="s">
        <v>798</v>
      </c>
      <c r="C14" s="110">
        <v>-5630.47</v>
      </c>
      <c r="D14" s="116">
        <f t="shared" ref="D14:D35" si="2">+C14+E14</f>
        <v>-5630.47</v>
      </c>
      <c r="E14" s="104">
        <f t="shared" si="1"/>
        <v>0</v>
      </c>
      <c r="F14" s="127"/>
    </row>
    <row r="15" spans="1:6" ht="12.75" customHeight="1" x14ac:dyDescent="0.25">
      <c r="A15" s="93" t="s">
        <v>799</v>
      </c>
      <c r="B15" s="94" t="s">
        <v>780</v>
      </c>
      <c r="C15" s="110"/>
      <c r="D15" s="116">
        <f t="shared" si="2"/>
        <v>0</v>
      </c>
      <c r="E15" s="104">
        <f t="shared" si="1"/>
        <v>0</v>
      </c>
      <c r="F15" s="127"/>
    </row>
    <row r="16" spans="1:6" ht="12.75" customHeight="1" x14ac:dyDescent="0.25">
      <c r="A16" s="93" t="s">
        <v>993</v>
      </c>
      <c r="B16" s="94" t="s">
        <v>994</v>
      </c>
      <c r="C16" s="114"/>
      <c r="D16" s="138">
        <f t="shared" si="2"/>
        <v>0</v>
      </c>
      <c r="E16" s="104">
        <f t="shared" si="1"/>
        <v>0</v>
      </c>
      <c r="F16" s="127"/>
    </row>
    <row r="17" spans="1:6" ht="12.75" customHeight="1" x14ac:dyDescent="0.25">
      <c r="A17" s="93" t="s">
        <v>816</v>
      </c>
      <c r="B17" s="94" t="s">
        <v>817</v>
      </c>
      <c r="C17" s="110">
        <v>-623.85</v>
      </c>
      <c r="D17" s="116">
        <f t="shared" si="2"/>
        <v>-623.85</v>
      </c>
      <c r="E17" s="104">
        <f t="shared" si="1"/>
        <v>0</v>
      </c>
      <c r="F17" s="127"/>
    </row>
    <row r="18" spans="1:6" ht="12.75" customHeight="1" x14ac:dyDescent="0.25">
      <c r="A18" s="93" t="s">
        <v>783</v>
      </c>
      <c r="B18" s="94" t="s">
        <v>170</v>
      </c>
      <c r="C18" s="110">
        <v>-8213.74</v>
      </c>
      <c r="D18" s="116">
        <f t="shared" si="2"/>
        <v>-8213.74</v>
      </c>
      <c r="E18" s="104">
        <f t="shared" si="1"/>
        <v>0</v>
      </c>
      <c r="F18" s="127"/>
    </row>
    <row r="19" spans="1:6" ht="12.75" customHeight="1" x14ac:dyDescent="0.25">
      <c r="A19" s="93" t="s">
        <v>694</v>
      </c>
      <c r="B19" s="94" t="s">
        <v>800</v>
      </c>
      <c r="C19" s="110"/>
      <c r="D19" s="116">
        <f t="shared" si="2"/>
        <v>0</v>
      </c>
      <c r="E19" s="104">
        <f t="shared" si="1"/>
        <v>0</v>
      </c>
      <c r="F19" s="127"/>
    </row>
    <row r="20" spans="1:6" ht="12.75" customHeight="1" x14ac:dyDescent="0.25">
      <c r="A20" s="93" t="s">
        <v>801</v>
      </c>
      <c r="B20" s="94" t="s">
        <v>802</v>
      </c>
      <c r="C20" s="110"/>
      <c r="D20" s="116">
        <f t="shared" si="2"/>
        <v>0</v>
      </c>
      <c r="E20" s="104">
        <f t="shared" si="1"/>
        <v>0</v>
      </c>
      <c r="F20" s="127"/>
    </row>
    <row r="21" spans="1:6" ht="12.75" customHeight="1" x14ac:dyDescent="0.25">
      <c r="A21" s="93" t="s">
        <v>926</v>
      </c>
      <c r="B21" s="94" t="s">
        <v>927</v>
      </c>
      <c r="C21" s="110"/>
      <c r="D21" s="116">
        <f t="shared" si="2"/>
        <v>0</v>
      </c>
      <c r="E21" s="104">
        <f t="shared" si="1"/>
        <v>0</v>
      </c>
      <c r="F21" s="127"/>
    </row>
    <row r="22" spans="1:6" ht="12.75" customHeight="1" x14ac:dyDescent="0.25">
      <c r="A22" s="93" t="s">
        <v>814</v>
      </c>
      <c r="B22" s="94" t="s">
        <v>815</v>
      </c>
      <c r="C22" s="110"/>
      <c r="D22" s="116">
        <f t="shared" si="2"/>
        <v>0</v>
      </c>
      <c r="E22" s="104">
        <f t="shared" si="1"/>
        <v>0</v>
      </c>
      <c r="F22" s="127"/>
    </row>
    <row r="23" spans="1:6" ht="12.75" customHeight="1" x14ac:dyDescent="0.25">
      <c r="A23" s="93" t="s">
        <v>664</v>
      </c>
      <c r="B23" s="94" t="s">
        <v>987</v>
      </c>
      <c r="C23" s="110">
        <v>7265.83</v>
      </c>
      <c r="D23" s="116">
        <f t="shared" si="2"/>
        <v>7265.83</v>
      </c>
      <c r="E23" s="104">
        <f t="shared" si="1"/>
        <v>0</v>
      </c>
      <c r="F23" s="127"/>
    </row>
    <row r="24" spans="1:6" ht="12.75" customHeight="1" x14ac:dyDescent="0.25">
      <c r="A24" s="93" t="s">
        <v>989</v>
      </c>
      <c r="B24" s="94" t="s">
        <v>988</v>
      </c>
      <c r="C24" s="110"/>
      <c r="D24" s="116">
        <f t="shared" si="2"/>
        <v>0</v>
      </c>
      <c r="E24" s="104">
        <f t="shared" si="1"/>
        <v>0</v>
      </c>
      <c r="F24" s="127"/>
    </row>
    <row r="25" spans="1:6" ht="12.75" customHeight="1" x14ac:dyDescent="0.25">
      <c r="A25" s="93" t="s">
        <v>803</v>
      </c>
      <c r="B25" s="94" t="s">
        <v>804</v>
      </c>
      <c r="C25" s="110"/>
      <c r="D25" s="116">
        <f t="shared" si="2"/>
        <v>0</v>
      </c>
      <c r="E25" s="104">
        <f t="shared" si="1"/>
        <v>0</v>
      </c>
      <c r="F25" s="127"/>
    </row>
    <row r="26" spans="1:6" ht="12.75" customHeight="1" x14ac:dyDescent="0.25">
      <c r="A26" s="93" t="s">
        <v>805</v>
      </c>
      <c r="B26" s="94" t="s">
        <v>806</v>
      </c>
      <c r="C26" s="110"/>
      <c r="D26" s="116">
        <f t="shared" si="2"/>
        <v>0</v>
      </c>
      <c r="E26" s="104">
        <f t="shared" si="1"/>
        <v>0</v>
      </c>
      <c r="F26" s="127"/>
    </row>
    <row r="27" spans="1:6" ht="12.75" customHeight="1" x14ac:dyDescent="0.25">
      <c r="A27" s="93" t="s">
        <v>697</v>
      </c>
      <c r="B27" s="94" t="s">
        <v>807</v>
      </c>
      <c r="C27" s="110"/>
      <c r="D27" s="116">
        <f t="shared" si="2"/>
        <v>0</v>
      </c>
      <c r="E27" s="104">
        <f t="shared" si="1"/>
        <v>0</v>
      </c>
      <c r="F27" s="127"/>
    </row>
    <row r="28" spans="1:6" ht="12.75" customHeight="1" x14ac:dyDescent="0.25">
      <c r="A28" s="93" t="s">
        <v>808</v>
      </c>
      <c r="B28" s="94" t="s">
        <v>809</v>
      </c>
      <c r="C28" s="110"/>
      <c r="D28" s="116">
        <f t="shared" si="2"/>
        <v>0</v>
      </c>
      <c r="E28" s="104">
        <f t="shared" si="1"/>
        <v>0</v>
      </c>
      <c r="F28" s="127"/>
    </row>
    <row r="29" spans="1:6" ht="12.75" customHeight="1" x14ac:dyDescent="0.25">
      <c r="A29" s="93" t="s">
        <v>934</v>
      </c>
      <c r="B29" s="94" t="s">
        <v>952</v>
      </c>
      <c r="C29" s="110">
        <v>-19996.189999999999</v>
      </c>
      <c r="D29" s="116">
        <f t="shared" si="2"/>
        <v>-19996.189999999999</v>
      </c>
      <c r="E29" s="104">
        <f t="shared" ref="E29:E35" si="3">SUM(F29:F29)</f>
        <v>0</v>
      </c>
      <c r="F29" s="127"/>
    </row>
    <row r="30" spans="1:6" ht="12.75" customHeight="1" x14ac:dyDescent="0.25">
      <c r="A30" s="96" t="s">
        <v>810</v>
      </c>
      <c r="B30" s="97" t="s">
        <v>811</v>
      </c>
      <c r="C30" s="110"/>
      <c r="D30" s="116">
        <f t="shared" si="2"/>
        <v>0</v>
      </c>
      <c r="E30" s="104">
        <f t="shared" si="3"/>
        <v>0</v>
      </c>
      <c r="F30" s="127"/>
    </row>
    <row r="31" spans="1:6" ht="12.75" customHeight="1" x14ac:dyDescent="0.25">
      <c r="A31" s="96" t="s">
        <v>1038</v>
      </c>
      <c r="B31" s="97" t="s">
        <v>1050</v>
      </c>
      <c r="C31" s="110">
        <v>-4196.99</v>
      </c>
      <c r="D31" s="116">
        <f t="shared" si="2"/>
        <v>-4196.99</v>
      </c>
      <c r="E31" s="104">
        <f t="shared" si="3"/>
        <v>0</v>
      </c>
      <c r="F31" s="127"/>
    </row>
    <row r="32" spans="1:6" ht="12.75" customHeight="1" x14ac:dyDescent="0.25">
      <c r="A32" s="96" t="s">
        <v>1040</v>
      </c>
      <c r="B32" s="97" t="s">
        <v>1051</v>
      </c>
      <c r="C32" s="110">
        <v>-21636.49</v>
      </c>
      <c r="D32" s="116">
        <f t="shared" si="2"/>
        <v>-21636.49</v>
      </c>
      <c r="E32" s="104">
        <f t="shared" si="3"/>
        <v>0</v>
      </c>
      <c r="F32" s="127"/>
    </row>
    <row r="33" spans="1:6" ht="12.75" customHeight="1" x14ac:dyDescent="0.25">
      <c r="A33" s="96" t="s">
        <v>1039</v>
      </c>
      <c r="B33" s="97" t="s">
        <v>1052</v>
      </c>
      <c r="C33" s="110">
        <v>1146.03</v>
      </c>
      <c r="D33" s="116">
        <f t="shared" si="2"/>
        <v>1146.03</v>
      </c>
      <c r="E33" s="104">
        <f t="shared" si="3"/>
        <v>0</v>
      </c>
      <c r="F33" s="127"/>
    </row>
    <row r="34" spans="1:6" ht="12.75" customHeight="1" x14ac:dyDescent="0.25">
      <c r="A34" s="96" t="s">
        <v>1049</v>
      </c>
      <c r="B34" s="97" t="s">
        <v>1053</v>
      </c>
      <c r="C34" s="110"/>
      <c r="D34" s="116">
        <f t="shared" si="2"/>
        <v>0</v>
      </c>
      <c r="E34" s="104">
        <f t="shared" si="3"/>
        <v>0</v>
      </c>
      <c r="F34" s="127"/>
    </row>
    <row r="35" spans="1:6" ht="12.75" customHeight="1" thickBot="1" x14ac:dyDescent="0.3">
      <c r="A35" s="98" t="s">
        <v>812</v>
      </c>
      <c r="B35" s="99" t="s">
        <v>813</v>
      </c>
      <c r="C35" s="109"/>
      <c r="D35" s="117">
        <f t="shared" si="2"/>
        <v>0</v>
      </c>
      <c r="E35" s="104">
        <f t="shared" si="3"/>
        <v>0</v>
      </c>
      <c r="F35" s="131"/>
    </row>
    <row r="36" spans="1:6" ht="12.75" customHeight="1" x14ac:dyDescent="0.25">
      <c r="A36" s="100"/>
      <c r="B36" s="101"/>
      <c r="C36" s="111"/>
      <c r="D36" s="111"/>
      <c r="E36" s="105"/>
      <c r="F36" s="132"/>
    </row>
    <row r="37" spans="1:6" ht="12.75" customHeight="1" thickBot="1" x14ac:dyDescent="0.3">
      <c r="A37" s="98"/>
      <c r="B37" s="99"/>
      <c r="C37" s="112"/>
      <c r="D37" s="112"/>
      <c r="E37" s="106"/>
      <c r="F37" s="133"/>
    </row>
    <row r="38" spans="1:6" ht="12.75" customHeight="1" x14ac:dyDescent="0.25">
      <c r="A38" s="90" t="s">
        <v>822</v>
      </c>
      <c r="B38" s="90" t="s">
        <v>823</v>
      </c>
      <c r="C38" s="110"/>
      <c r="D38" s="116">
        <f t="shared" ref="D38:D71" si="4">+C38+E38</f>
        <v>0</v>
      </c>
      <c r="E38" s="104">
        <f t="shared" ref="E38:E104" si="5">SUM(F38:F38)</f>
        <v>0</v>
      </c>
      <c r="F38" s="127"/>
    </row>
    <row r="39" spans="1:6" ht="12.75" customHeight="1" x14ac:dyDescent="0.25">
      <c r="A39" s="90" t="s">
        <v>824</v>
      </c>
      <c r="B39" s="90" t="s">
        <v>954</v>
      </c>
      <c r="C39" s="113">
        <v>-5835.08</v>
      </c>
      <c r="D39" s="118">
        <f t="shared" si="4"/>
        <v>-5835.08</v>
      </c>
      <c r="E39" s="104">
        <f t="shared" si="5"/>
        <v>0</v>
      </c>
      <c r="F39" s="127"/>
    </row>
    <row r="40" spans="1:6" ht="12.75" customHeight="1" x14ac:dyDescent="0.25">
      <c r="A40" s="90" t="s">
        <v>825</v>
      </c>
      <c r="B40" s="90" t="s">
        <v>826</v>
      </c>
      <c r="C40" s="113"/>
      <c r="D40" s="118">
        <f t="shared" si="4"/>
        <v>0</v>
      </c>
      <c r="E40" s="104">
        <f t="shared" si="5"/>
        <v>0</v>
      </c>
      <c r="F40" s="127"/>
    </row>
    <row r="41" spans="1:6" ht="12.75" customHeight="1" x14ac:dyDescent="0.25">
      <c r="A41" s="90" t="s">
        <v>827</v>
      </c>
      <c r="B41" s="90" t="s">
        <v>955</v>
      </c>
      <c r="C41" s="113">
        <v>-4547.88</v>
      </c>
      <c r="D41" s="118">
        <f t="shared" si="4"/>
        <v>-4547.88</v>
      </c>
      <c r="E41" s="104">
        <f t="shared" si="5"/>
        <v>0</v>
      </c>
      <c r="F41" s="127"/>
    </row>
    <row r="42" spans="1:6" ht="12.75" customHeight="1" x14ac:dyDescent="0.25">
      <c r="A42" s="90" t="s">
        <v>828</v>
      </c>
      <c r="B42" s="90" t="s">
        <v>782</v>
      </c>
      <c r="C42" s="113"/>
      <c r="D42" s="118">
        <f t="shared" si="4"/>
        <v>0</v>
      </c>
      <c r="E42" s="104">
        <f t="shared" si="5"/>
        <v>0</v>
      </c>
      <c r="F42" s="127"/>
    </row>
    <row r="43" spans="1:6" ht="12.75" customHeight="1" x14ac:dyDescent="0.25">
      <c r="A43" s="93" t="s">
        <v>829</v>
      </c>
      <c r="B43" s="93" t="s">
        <v>830</v>
      </c>
      <c r="C43" s="113"/>
      <c r="D43" s="118">
        <f t="shared" si="4"/>
        <v>0</v>
      </c>
      <c r="E43" s="104">
        <f t="shared" si="5"/>
        <v>0</v>
      </c>
      <c r="F43" s="127"/>
    </row>
    <row r="44" spans="1:6" ht="12.75" customHeight="1" x14ac:dyDescent="0.25">
      <c r="A44" s="93" t="s">
        <v>831</v>
      </c>
      <c r="B44" s="94" t="s">
        <v>832</v>
      </c>
      <c r="C44" s="139">
        <v>-605.85</v>
      </c>
      <c r="D44" s="140">
        <f t="shared" si="4"/>
        <v>-605.85</v>
      </c>
      <c r="E44" s="104">
        <f t="shared" si="5"/>
        <v>0</v>
      </c>
      <c r="F44" s="127"/>
    </row>
    <row r="45" spans="1:6" ht="12.75" customHeight="1" x14ac:dyDescent="0.25">
      <c r="A45" s="93" t="s">
        <v>833</v>
      </c>
      <c r="B45" s="94" t="s">
        <v>834</v>
      </c>
      <c r="C45" s="113">
        <v>-13.75</v>
      </c>
      <c r="D45" s="118">
        <f t="shared" si="4"/>
        <v>-13.75</v>
      </c>
      <c r="E45" s="104">
        <f t="shared" si="5"/>
        <v>0</v>
      </c>
      <c r="F45" s="127"/>
    </row>
    <row r="46" spans="1:6" ht="12.75" customHeight="1" x14ac:dyDescent="0.25">
      <c r="A46" s="93" t="s">
        <v>835</v>
      </c>
      <c r="B46" s="94" t="s">
        <v>836</v>
      </c>
      <c r="C46" s="113">
        <v>-710</v>
      </c>
      <c r="D46" s="118">
        <f t="shared" si="4"/>
        <v>-710</v>
      </c>
      <c r="E46" s="104">
        <f t="shared" si="5"/>
        <v>0</v>
      </c>
      <c r="F46" s="127"/>
    </row>
    <row r="47" spans="1:6" ht="12.75" customHeight="1" x14ac:dyDescent="0.25">
      <c r="A47" s="93" t="s">
        <v>837</v>
      </c>
      <c r="B47" s="94" t="s">
        <v>838</v>
      </c>
      <c r="C47" s="139"/>
      <c r="D47" s="118">
        <f t="shared" si="4"/>
        <v>0</v>
      </c>
      <c r="E47" s="104">
        <f t="shared" si="5"/>
        <v>0</v>
      </c>
      <c r="F47" s="127"/>
    </row>
    <row r="48" spans="1:6" ht="12.75" customHeight="1" x14ac:dyDescent="0.25">
      <c r="A48" s="93" t="s">
        <v>839</v>
      </c>
      <c r="B48" s="94" t="s">
        <v>5</v>
      </c>
      <c r="C48" s="139">
        <v>-3310</v>
      </c>
      <c r="D48" s="118">
        <f t="shared" si="4"/>
        <v>-3310</v>
      </c>
      <c r="E48" s="104">
        <f t="shared" si="5"/>
        <v>0</v>
      </c>
      <c r="F48" s="127"/>
    </row>
    <row r="49" spans="1:6" ht="12.75" customHeight="1" x14ac:dyDescent="0.25">
      <c r="A49" s="93" t="s">
        <v>1063</v>
      </c>
      <c r="B49" s="94" t="s">
        <v>5</v>
      </c>
      <c r="C49" s="139"/>
      <c r="D49" s="118">
        <f t="shared" si="4"/>
        <v>0</v>
      </c>
      <c r="E49" s="104">
        <f t="shared" si="5"/>
        <v>0</v>
      </c>
      <c r="F49" s="127"/>
    </row>
    <row r="50" spans="1:6" ht="12.75" customHeight="1" x14ac:dyDescent="0.25">
      <c r="A50" s="93" t="s">
        <v>840</v>
      </c>
      <c r="B50" s="94" t="s">
        <v>6</v>
      </c>
      <c r="C50" s="139"/>
      <c r="D50" s="118">
        <f t="shared" si="4"/>
        <v>0</v>
      </c>
      <c r="E50" s="104">
        <f t="shared" si="5"/>
        <v>0</v>
      </c>
      <c r="F50" s="127"/>
    </row>
    <row r="51" spans="1:6" ht="12.75" customHeight="1" x14ac:dyDescent="0.25">
      <c r="A51" s="93" t="s">
        <v>841</v>
      </c>
      <c r="B51" s="94" t="s">
        <v>92</v>
      </c>
      <c r="C51" s="139"/>
      <c r="D51" s="118">
        <f t="shared" si="4"/>
        <v>0</v>
      </c>
      <c r="E51" s="104">
        <f t="shared" si="5"/>
        <v>0</v>
      </c>
      <c r="F51" s="127"/>
    </row>
    <row r="52" spans="1:6" ht="12.75" customHeight="1" x14ac:dyDescent="0.25">
      <c r="A52" s="93" t="s">
        <v>842</v>
      </c>
      <c r="B52" s="94" t="s">
        <v>843</v>
      </c>
      <c r="C52" s="139">
        <v>-28290</v>
      </c>
      <c r="D52" s="118">
        <f t="shared" si="4"/>
        <v>-28290</v>
      </c>
      <c r="E52" s="104">
        <f t="shared" si="5"/>
        <v>0</v>
      </c>
      <c r="F52" s="127"/>
    </row>
    <row r="53" spans="1:6" ht="12.75" customHeight="1" x14ac:dyDescent="0.25">
      <c r="A53" s="93" t="s">
        <v>1064</v>
      </c>
      <c r="B53" s="94" t="s">
        <v>843</v>
      </c>
      <c r="C53" s="139"/>
      <c r="D53" s="118">
        <f t="shared" si="4"/>
        <v>0</v>
      </c>
      <c r="E53" s="104">
        <f t="shared" si="5"/>
        <v>0</v>
      </c>
      <c r="F53" s="127"/>
    </row>
    <row r="54" spans="1:6" ht="12.75" customHeight="1" x14ac:dyDescent="0.25">
      <c r="A54" s="93" t="s">
        <v>949</v>
      </c>
      <c r="B54" s="94" t="s">
        <v>1096</v>
      </c>
      <c r="C54" s="139">
        <v>-5000</v>
      </c>
      <c r="D54" s="118">
        <f t="shared" si="4"/>
        <v>-5000</v>
      </c>
      <c r="E54" s="104">
        <f t="shared" si="5"/>
        <v>0</v>
      </c>
      <c r="F54" s="127"/>
    </row>
    <row r="55" spans="1:6" ht="12.75" customHeight="1" x14ac:dyDescent="0.25">
      <c r="A55" s="93" t="s">
        <v>844</v>
      </c>
      <c r="B55" s="94" t="s">
        <v>845</v>
      </c>
      <c r="C55" s="139"/>
      <c r="D55" s="118">
        <f t="shared" si="4"/>
        <v>0</v>
      </c>
      <c r="E55" s="104">
        <f t="shared" si="5"/>
        <v>0</v>
      </c>
      <c r="F55" s="127"/>
    </row>
    <row r="56" spans="1:6" ht="12.75" customHeight="1" x14ac:dyDescent="0.25">
      <c r="A56" s="93" t="s">
        <v>846</v>
      </c>
      <c r="B56" s="94" t="s">
        <v>847</v>
      </c>
      <c r="C56" s="113">
        <v>-2640</v>
      </c>
      <c r="D56" s="118">
        <f t="shared" si="4"/>
        <v>-2640</v>
      </c>
      <c r="E56" s="104">
        <f t="shared" si="5"/>
        <v>0</v>
      </c>
      <c r="F56" s="127"/>
    </row>
    <row r="57" spans="1:6" ht="12.75" customHeight="1" x14ac:dyDescent="0.25">
      <c r="A57" s="93" t="s">
        <v>848</v>
      </c>
      <c r="B57" s="94" t="s">
        <v>849</v>
      </c>
      <c r="C57" s="113"/>
      <c r="D57" s="118">
        <f t="shared" si="4"/>
        <v>0</v>
      </c>
      <c r="E57" s="104">
        <f t="shared" si="5"/>
        <v>0</v>
      </c>
      <c r="F57" s="127"/>
    </row>
    <row r="58" spans="1:6" ht="12.75" customHeight="1" x14ac:dyDescent="0.25">
      <c r="A58" s="95" t="s">
        <v>963</v>
      </c>
      <c r="B58" s="95" t="s">
        <v>974</v>
      </c>
      <c r="C58" s="113"/>
      <c r="D58" s="118">
        <f t="shared" si="4"/>
        <v>0</v>
      </c>
      <c r="E58" s="104">
        <f t="shared" si="5"/>
        <v>0</v>
      </c>
      <c r="F58" s="127"/>
    </row>
    <row r="59" spans="1:6" ht="12.75" customHeight="1" x14ac:dyDescent="0.25">
      <c r="A59" s="95" t="s">
        <v>964</v>
      </c>
      <c r="B59" s="95" t="s">
        <v>975</v>
      </c>
      <c r="C59" s="113"/>
      <c r="D59" s="118">
        <f t="shared" si="4"/>
        <v>0</v>
      </c>
      <c r="E59" s="104">
        <f t="shared" si="5"/>
        <v>0</v>
      </c>
      <c r="F59" s="127"/>
    </row>
    <row r="60" spans="1:6" ht="12.75" customHeight="1" x14ac:dyDescent="0.25">
      <c r="A60" s="95" t="s">
        <v>965</v>
      </c>
      <c r="B60" s="95" t="s">
        <v>976</v>
      </c>
      <c r="C60" s="113"/>
      <c r="D60" s="118">
        <f t="shared" si="4"/>
        <v>0</v>
      </c>
      <c r="E60" s="104">
        <f t="shared" si="5"/>
        <v>0</v>
      </c>
      <c r="F60" s="127"/>
    </row>
    <row r="61" spans="1:6" ht="12.75" customHeight="1" x14ac:dyDescent="0.25">
      <c r="A61" s="95" t="s">
        <v>997</v>
      </c>
      <c r="B61" s="95" t="s">
        <v>1083</v>
      </c>
      <c r="C61" s="113"/>
      <c r="D61" s="118">
        <f t="shared" si="4"/>
        <v>0</v>
      </c>
      <c r="E61" s="104">
        <f t="shared" si="5"/>
        <v>0</v>
      </c>
      <c r="F61" s="127"/>
    </row>
    <row r="62" spans="1:6" ht="12.75" customHeight="1" x14ac:dyDescent="0.25">
      <c r="A62" s="93" t="s">
        <v>850</v>
      </c>
      <c r="B62" s="94" t="s">
        <v>956</v>
      </c>
      <c r="C62" s="141">
        <v>4830</v>
      </c>
      <c r="D62" s="142">
        <f t="shared" si="4"/>
        <v>4830</v>
      </c>
      <c r="E62" s="104">
        <f t="shared" si="5"/>
        <v>0</v>
      </c>
      <c r="F62" s="127"/>
    </row>
    <row r="63" spans="1:6" ht="12.75" customHeight="1" x14ac:dyDescent="0.25">
      <c r="A63" s="93" t="s">
        <v>851</v>
      </c>
      <c r="B63" s="94" t="s">
        <v>852</v>
      </c>
      <c r="C63" s="141"/>
      <c r="D63" s="142">
        <f t="shared" si="4"/>
        <v>0</v>
      </c>
      <c r="E63" s="104">
        <f t="shared" si="5"/>
        <v>0</v>
      </c>
      <c r="F63" s="127"/>
    </row>
    <row r="64" spans="1:6" ht="12.75" customHeight="1" x14ac:dyDescent="0.25">
      <c r="A64" s="93" t="s">
        <v>853</v>
      </c>
      <c r="B64" s="94" t="s">
        <v>854</v>
      </c>
      <c r="C64" s="141"/>
      <c r="D64" s="142">
        <f t="shared" si="4"/>
        <v>0</v>
      </c>
      <c r="E64" s="104">
        <f t="shared" si="5"/>
        <v>0</v>
      </c>
      <c r="F64" s="127"/>
    </row>
    <row r="65" spans="1:6" ht="12.75" customHeight="1" x14ac:dyDescent="0.25">
      <c r="A65" s="93" t="s">
        <v>855</v>
      </c>
      <c r="B65" s="94" t="s">
        <v>856</v>
      </c>
      <c r="C65" s="141"/>
      <c r="D65" s="142">
        <f t="shared" si="4"/>
        <v>0</v>
      </c>
      <c r="E65" s="104">
        <f t="shared" si="5"/>
        <v>0</v>
      </c>
      <c r="F65" s="127"/>
    </row>
    <row r="66" spans="1:6" ht="12.75" customHeight="1" x14ac:dyDescent="0.25">
      <c r="A66" s="93" t="s">
        <v>857</v>
      </c>
      <c r="B66" s="94" t="s">
        <v>858</v>
      </c>
      <c r="C66" s="303">
        <v>1949.59</v>
      </c>
      <c r="D66" s="142">
        <f t="shared" si="4"/>
        <v>1949.59</v>
      </c>
      <c r="E66" s="104">
        <f t="shared" si="5"/>
        <v>0</v>
      </c>
      <c r="F66" s="127"/>
    </row>
    <row r="67" spans="1:6" ht="12.75" customHeight="1" x14ac:dyDescent="0.25">
      <c r="A67" s="93" t="s">
        <v>702</v>
      </c>
      <c r="B67" s="94" t="s">
        <v>957</v>
      </c>
      <c r="C67" s="141">
        <v>534.96</v>
      </c>
      <c r="D67" s="142">
        <f t="shared" si="4"/>
        <v>534.96</v>
      </c>
      <c r="E67" s="104">
        <f t="shared" si="5"/>
        <v>0</v>
      </c>
      <c r="F67" s="127"/>
    </row>
    <row r="68" spans="1:6" ht="12.75" customHeight="1" x14ac:dyDescent="0.25">
      <c r="A68" s="93" t="s">
        <v>859</v>
      </c>
      <c r="B68" s="94" t="s">
        <v>860</v>
      </c>
      <c r="C68" s="141"/>
      <c r="D68" s="142">
        <f t="shared" si="4"/>
        <v>0</v>
      </c>
      <c r="E68" s="104">
        <f t="shared" si="5"/>
        <v>0</v>
      </c>
      <c r="F68" s="127"/>
    </row>
    <row r="69" spans="1:6" ht="12.75" customHeight="1" x14ac:dyDescent="0.25">
      <c r="A69" s="93" t="s">
        <v>861</v>
      </c>
      <c r="B69" s="94" t="s">
        <v>862</v>
      </c>
      <c r="C69" s="141">
        <v>700.8</v>
      </c>
      <c r="D69" s="142">
        <f t="shared" si="4"/>
        <v>700.8</v>
      </c>
      <c r="E69" s="104">
        <f t="shared" si="5"/>
        <v>0</v>
      </c>
      <c r="F69" s="127"/>
    </row>
    <row r="70" spans="1:6" ht="12.75" customHeight="1" x14ac:dyDescent="0.25">
      <c r="A70" s="93" t="s">
        <v>863</v>
      </c>
      <c r="B70" s="94" t="s">
        <v>864</v>
      </c>
      <c r="C70" s="141"/>
      <c r="D70" s="142">
        <f t="shared" si="4"/>
        <v>0</v>
      </c>
      <c r="E70" s="104">
        <f t="shared" si="5"/>
        <v>0</v>
      </c>
      <c r="F70" s="127"/>
    </row>
    <row r="71" spans="1:6" ht="12.75" customHeight="1" x14ac:dyDescent="0.25">
      <c r="A71" s="93" t="s">
        <v>865</v>
      </c>
      <c r="B71" s="94" t="s">
        <v>866</v>
      </c>
      <c r="C71" s="141"/>
      <c r="D71" s="142">
        <f t="shared" si="4"/>
        <v>0</v>
      </c>
      <c r="E71" s="104">
        <f t="shared" si="5"/>
        <v>0</v>
      </c>
      <c r="F71" s="127"/>
    </row>
    <row r="72" spans="1:6" ht="12.75" customHeight="1" x14ac:dyDescent="0.25">
      <c r="A72" s="93" t="s">
        <v>867</v>
      </c>
      <c r="B72" s="94" t="s">
        <v>868</v>
      </c>
      <c r="C72" s="141"/>
      <c r="D72" s="142">
        <f t="shared" ref="D72:D104" si="6">+C72+E72</f>
        <v>0</v>
      </c>
      <c r="E72" s="104">
        <f t="shared" si="5"/>
        <v>0</v>
      </c>
      <c r="F72" s="127"/>
    </row>
    <row r="73" spans="1:6" ht="12.75" customHeight="1" x14ac:dyDescent="0.25">
      <c r="A73" s="93" t="s">
        <v>869</v>
      </c>
      <c r="B73" s="94" t="s">
        <v>870</v>
      </c>
      <c r="C73" s="141"/>
      <c r="D73" s="142">
        <f t="shared" si="6"/>
        <v>0</v>
      </c>
      <c r="E73" s="104">
        <f t="shared" si="5"/>
        <v>0</v>
      </c>
      <c r="F73" s="127"/>
    </row>
    <row r="74" spans="1:6" ht="12.75" customHeight="1" x14ac:dyDescent="0.25">
      <c r="A74" s="93" t="s">
        <v>871</v>
      </c>
      <c r="B74" s="94" t="s">
        <v>870</v>
      </c>
      <c r="C74" s="141"/>
      <c r="D74" s="142">
        <f t="shared" si="6"/>
        <v>0</v>
      </c>
      <c r="E74" s="104">
        <f t="shared" si="5"/>
        <v>0</v>
      </c>
      <c r="F74" s="127"/>
    </row>
    <row r="75" spans="1:6" ht="12.75" customHeight="1" x14ac:dyDescent="0.25">
      <c r="A75" s="93" t="s">
        <v>872</v>
      </c>
      <c r="B75" s="94" t="s">
        <v>873</v>
      </c>
      <c r="C75" s="141"/>
      <c r="D75" s="142">
        <f t="shared" si="6"/>
        <v>0</v>
      </c>
      <c r="E75" s="104">
        <f t="shared" si="5"/>
        <v>0</v>
      </c>
      <c r="F75" s="127"/>
    </row>
    <row r="76" spans="1:6" ht="12.75" customHeight="1" x14ac:dyDescent="0.25">
      <c r="A76" s="93" t="s">
        <v>874</v>
      </c>
      <c r="B76" s="94" t="s">
        <v>875</v>
      </c>
      <c r="C76" s="141"/>
      <c r="D76" s="142">
        <f t="shared" si="6"/>
        <v>0</v>
      </c>
      <c r="E76" s="104">
        <f t="shared" si="5"/>
        <v>0</v>
      </c>
      <c r="F76" s="127"/>
    </row>
    <row r="77" spans="1:6" ht="12.75" customHeight="1" x14ac:dyDescent="0.25">
      <c r="A77" s="93" t="s">
        <v>924</v>
      </c>
      <c r="B77" s="94" t="s">
        <v>925</v>
      </c>
      <c r="C77" s="303">
        <v>1042.6400000000001</v>
      </c>
      <c r="D77" s="142">
        <f t="shared" si="6"/>
        <v>1042.6400000000001</v>
      </c>
      <c r="E77" s="104">
        <f t="shared" si="5"/>
        <v>0</v>
      </c>
      <c r="F77" s="127"/>
    </row>
    <row r="78" spans="1:6" ht="12.75" customHeight="1" x14ac:dyDescent="0.25">
      <c r="A78" s="93" t="s">
        <v>876</v>
      </c>
      <c r="B78" s="94" t="s">
        <v>877</v>
      </c>
      <c r="C78" s="141"/>
      <c r="D78" s="142">
        <f t="shared" si="6"/>
        <v>0</v>
      </c>
      <c r="E78" s="104">
        <f t="shared" si="5"/>
        <v>0</v>
      </c>
      <c r="F78" s="127"/>
    </row>
    <row r="79" spans="1:6" ht="12.75" customHeight="1" x14ac:dyDescent="0.25">
      <c r="A79" s="93" t="s">
        <v>878</v>
      </c>
      <c r="B79" s="94" t="s">
        <v>5</v>
      </c>
      <c r="C79" s="141"/>
      <c r="D79" s="142">
        <f t="shared" si="6"/>
        <v>0</v>
      </c>
      <c r="E79" s="104">
        <f t="shared" si="5"/>
        <v>0</v>
      </c>
      <c r="F79" s="127"/>
    </row>
    <row r="80" spans="1:6" ht="12.75" customHeight="1" x14ac:dyDescent="0.25">
      <c r="A80" s="93" t="s">
        <v>879</v>
      </c>
      <c r="B80" s="94" t="s">
        <v>880</v>
      </c>
      <c r="C80" s="141"/>
      <c r="D80" s="142">
        <f t="shared" si="6"/>
        <v>0</v>
      </c>
      <c r="E80" s="104">
        <f t="shared" si="5"/>
        <v>0</v>
      </c>
      <c r="F80" s="127"/>
    </row>
    <row r="81" spans="1:6" ht="12.75" customHeight="1" x14ac:dyDescent="0.25">
      <c r="A81" s="93" t="s">
        <v>950</v>
      </c>
      <c r="B81" s="94" t="s">
        <v>951</v>
      </c>
      <c r="C81" s="113"/>
      <c r="D81" s="118">
        <f t="shared" si="6"/>
        <v>0</v>
      </c>
      <c r="E81" s="104">
        <f t="shared" si="5"/>
        <v>0</v>
      </c>
      <c r="F81" s="127"/>
    </row>
    <row r="82" spans="1:6" ht="12.75" customHeight="1" x14ac:dyDescent="0.25">
      <c r="A82" s="93" t="s">
        <v>961</v>
      </c>
      <c r="B82" s="94" t="s">
        <v>960</v>
      </c>
      <c r="C82" s="303">
        <v>7500</v>
      </c>
      <c r="D82" s="142">
        <f t="shared" si="6"/>
        <v>7500</v>
      </c>
      <c r="E82" s="104">
        <f t="shared" si="5"/>
        <v>0</v>
      </c>
      <c r="F82" s="127"/>
    </row>
    <row r="83" spans="1:6" ht="12.75" customHeight="1" x14ac:dyDescent="0.25">
      <c r="A83" s="93" t="s">
        <v>881</v>
      </c>
      <c r="B83" s="94" t="s">
        <v>730</v>
      </c>
      <c r="C83" s="303">
        <v>265.97000000000003</v>
      </c>
      <c r="D83" s="142">
        <f t="shared" si="6"/>
        <v>265.97000000000003</v>
      </c>
      <c r="E83" s="104">
        <f t="shared" si="5"/>
        <v>0</v>
      </c>
      <c r="F83" s="127"/>
    </row>
    <row r="84" spans="1:6" ht="12.75" customHeight="1" x14ac:dyDescent="0.25">
      <c r="A84" s="93" t="s">
        <v>882</v>
      </c>
      <c r="B84" s="94" t="s">
        <v>883</v>
      </c>
      <c r="C84" s="303"/>
      <c r="D84" s="142">
        <f t="shared" si="6"/>
        <v>0</v>
      </c>
      <c r="E84" s="104">
        <f t="shared" si="5"/>
        <v>0</v>
      </c>
      <c r="F84" s="127"/>
    </row>
    <row r="85" spans="1:6" ht="12.75" customHeight="1" x14ac:dyDescent="0.25">
      <c r="A85" s="93" t="s">
        <v>914</v>
      </c>
      <c r="B85" s="94" t="s">
        <v>916</v>
      </c>
      <c r="C85" s="303"/>
      <c r="D85" s="142">
        <f t="shared" si="6"/>
        <v>0</v>
      </c>
      <c r="E85" s="104">
        <f t="shared" si="5"/>
        <v>0</v>
      </c>
      <c r="F85" s="127"/>
    </row>
    <row r="86" spans="1:6" ht="12.75" customHeight="1" x14ac:dyDescent="0.25">
      <c r="A86" s="93" t="s">
        <v>915</v>
      </c>
      <c r="B86" s="94" t="s">
        <v>917</v>
      </c>
      <c r="C86" s="303"/>
      <c r="D86" s="142">
        <f t="shared" si="6"/>
        <v>0</v>
      </c>
      <c r="E86" s="104">
        <f t="shared" si="5"/>
        <v>0</v>
      </c>
      <c r="F86" s="127"/>
    </row>
    <row r="87" spans="1:6" ht="12.75" customHeight="1" x14ac:dyDescent="0.25">
      <c r="A87" s="93" t="s">
        <v>921</v>
      </c>
      <c r="B87" s="94" t="s">
        <v>922</v>
      </c>
      <c r="C87" s="303"/>
      <c r="D87" s="142">
        <f t="shared" si="6"/>
        <v>0</v>
      </c>
      <c r="E87" s="104">
        <f t="shared" si="5"/>
        <v>0</v>
      </c>
      <c r="F87" s="127"/>
    </row>
    <row r="88" spans="1:6" ht="12.75" customHeight="1" x14ac:dyDescent="0.25">
      <c r="A88" s="93" t="s">
        <v>700</v>
      </c>
      <c r="B88" s="94" t="s">
        <v>884</v>
      </c>
      <c r="C88" s="303">
        <v>-164.82</v>
      </c>
      <c r="D88" s="142">
        <f t="shared" si="6"/>
        <v>-164.82</v>
      </c>
      <c r="E88" s="104">
        <f t="shared" si="5"/>
        <v>0</v>
      </c>
      <c r="F88" s="127"/>
    </row>
    <row r="89" spans="1:6" ht="12.75" customHeight="1" x14ac:dyDescent="0.25">
      <c r="A89" s="93" t="s">
        <v>601</v>
      </c>
      <c r="B89" s="94" t="s">
        <v>885</v>
      </c>
      <c r="C89" s="303"/>
      <c r="D89" s="142">
        <f t="shared" si="6"/>
        <v>0</v>
      </c>
      <c r="E89" s="104">
        <f t="shared" si="5"/>
        <v>0</v>
      </c>
      <c r="F89" s="127"/>
    </row>
    <row r="90" spans="1:6" ht="12.75" customHeight="1" x14ac:dyDescent="0.25">
      <c r="A90" s="93" t="s">
        <v>886</v>
      </c>
      <c r="B90" s="94" t="s">
        <v>887</v>
      </c>
      <c r="C90" s="303">
        <v>15.53</v>
      </c>
      <c r="D90" s="142">
        <f t="shared" si="6"/>
        <v>15.53</v>
      </c>
      <c r="E90" s="104">
        <f t="shared" si="5"/>
        <v>0</v>
      </c>
      <c r="F90" s="127"/>
    </row>
    <row r="91" spans="1:6" ht="12.75" customHeight="1" x14ac:dyDescent="0.25">
      <c r="A91" s="93" t="s">
        <v>1041</v>
      </c>
      <c r="B91" s="94" t="s">
        <v>1054</v>
      </c>
      <c r="C91" s="303">
        <v>232.04</v>
      </c>
      <c r="D91" s="142">
        <f t="shared" si="6"/>
        <v>232.04</v>
      </c>
      <c r="E91" s="104">
        <f t="shared" si="5"/>
        <v>0</v>
      </c>
      <c r="F91" s="127"/>
    </row>
    <row r="92" spans="1:6" ht="12.75" customHeight="1" x14ac:dyDescent="0.25">
      <c r="A92" s="93" t="s">
        <v>282</v>
      </c>
      <c r="B92" s="94" t="s">
        <v>888</v>
      </c>
      <c r="C92" s="303"/>
      <c r="D92" s="142">
        <f t="shared" si="6"/>
        <v>0</v>
      </c>
      <c r="E92" s="104">
        <f t="shared" si="5"/>
        <v>0</v>
      </c>
      <c r="F92" s="127"/>
    </row>
    <row r="93" spans="1:6" ht="12.75" customHeight="1" x14ac:dyDescent="0.25">
      <c r="A93" s="93" t="s">
        <v>889</v>
      </c>
      <c r="B93" s="94" t="s">
        <v>890</v>
      </c>
      <c r="C93" s="303">
        <v>416.67</v>
      </c>
      <c r="D93" s="142">
        <f t="shared" si="6"/>
        <v>416.67</v>
      </c>
      <c r="E93" s="104">
        <f t="shared" si="5"/>
        <v>0</v>
      </c>
      <c r="F93" s="127"/>
    </row>
    <row r="94" spans="1:6" ht="12.75" customHeight="1" x14ac:dyDescent="0.25">
      <c r="A94" s="90" t="s">
        <v>891</v>
      </c>
      <c r="B94" s="94" t="s">
        <v>892</v>
      </c>
      <c r="C94" s="303">
        <v>71.319999999999993</v>
      </c>
      <c r="D94" s="142">
        <f t="shared" si="6"/>
        <v>71.319999999999993</v>
      </c>
      <c r="E94" s="104">
        <f t="shared" si="5"/>
        <v>0</v>
      </c>
      <c r="F94" s="127"/>
    </row>
    <row r="95" spans="1:6" ht="12.75" customHeight="1" x14ac:dyDescent="0.25">
      <c r="A95" s="90" t="s">
        <v>1071</v>
      </c>
      <c r="B95" s="94" t="s">
        <v>1072</v>
      </c>
      <c r="C95" s="303">
        <v>-2706.43</v>
      </c>
      <c r="D95" s="142">
        <f t="shared" si="6"/>
        <v>-2706.43</v>
      </c>
      <c r="E95" s="104">
        <f t="shared" si="5"/>
        <v>0</v>
      </c>
      <c r="F95" s="127"/>
    </row>
    <row r="96" spans="1:6" ht="12.75" customHeight="1" x14ac:dyDescent="0.25">
      <c r="A96" s="93" t="s">
        <v>704</v>
      </c>
      <c r="B96" s="94" t="s">
        <v>893</v>
      </c>
      <c r="C96" s="303"/>
      <c r="D96" s="142">
        <f t="shared" si="6"/>
        <v>0</v>
      </c>
      <c r="E96" s="104">
        <f t="shared" si="5"/>
        <v>0</v>
      </c>
      <c r="F96" s="127"/>
    </row>
    <row r="97" spans="1:6" ht="12.75" customHeight="1" x14ac:dyDescent="0.25">
      <c r="A97" s="93" t="s">
        <v>894</v>
      </c>
      <c r="B97" s="94" t="s">
        <v>3</v>
      </c>
      <c r="C97" s="303"/>
      <c r="D97" s="142">
        <f t="shared" si="6"/>
        <v>0</v>
      </c>
      <c r="E97" s="104">
        <f t="shared" si="5"/>
        <v>0</v>
      </c>
      <c r="F97" s="127"/>
    </row>
    <row r="98" spans="1:6" ht="12.75" customHeight="1" x14ac:dyDescent="0.25">
      <c r="A98" s="93" t="s">
        <v>895</v>
      </c>
      <c r="B98" s="94" t="s">
        <v>896</v>
      </c>
      <c r="C98" s="303"/>
      <c r="D98" s="142">
        <f t="shared" si="6"/>
        <v>0</v>
      </c>
      <c r="E98" s="104">
        <f t="shared" si="5"/>
        <v>0</v>
      </c>
      <c r="F98" s="127"/>
    </row>
    <row r="99" spans="1:6" ht="12.75" customHeight="1" x14ac:dyDescent="0.25">
      <c r="A99" s="93" t="s">
        <v>897</v>
      </c>
      <c r="B99" s="94" t="s">
        <v>92</v>
      </c>
      <c r="C99" s="303"/>
      <c r="D99" s="142">
        <f t="shared" si="6"/>
        <v>0</v>
      </c>
      <c r="E99" s="104">
        <f t="shared" si="5"/>
        <v>0</v>
      </c>
      <c r="F99" s="127"/>
    </row>
    <row r="100" spans="1:6" ht="12.75" customHeight="1" x14ac:dyDescent="0.25">
      <c r="A100" s="93" t="s">
        <v>291</v>
      </c>
      <c r="B100" s="94" t="s">
        <v>14</v>
      </c>
      <c r="C100" s="303">
        <v>78</v>
      </c>
      <c r="D100" s="142">
        <f t="shared" si="6"/>
        <v>78</v>
      </c>
      <c r="E100" s="104">
        <f t="shared" si="5"/>
        <v>0</v>
      </c>
      <c r="F100" s="127"/>
    </row>
    <row r="101" spans="1:6" ht="12.75" customHeight="1" x14ac:dyDescent="0.25">
      <c r="A101" s="93" t="s">
        <v>898</v>
      </c>
      <c r="B101" s="94" t="s">
        <v>958</v>
      </c>
      <c r="C101" s="303">
        <v>6038.85</v>
      </c>
      <c r="D101" s="142">
        <f t="shared" si="6"/>
        <v>6038.85</v>
      </c>
      <c r="E101" s="104">
        <f t="shared" si="5"/>
        <v>0</v>
      </c>
      <c r="F101" s="127"/>
    </row>
    <row r="102" spans="1:6" ht="12.75" customHeight="1" x14ac:dyDescent="0.25">
      <c r="A102" s="93" t="s">
        <v>372</v>
      </c>
      <c r="B102" s="94" t="s">
        <v>164</v>
      </c>
      <c r="C102" s="303"/>
      <c r="D102" s="142">
        <f t="shared" si="6"/>
        <v>0</v>
      </c>
      <c r="E102" s="104">
        <f t="shared" si="5"/>
        <v>0</v>
      </c>
      <c r="F102" s="127"/>
    </row>
    <row r="103" spans="1:6" ht="12.75" customHeight="1" x14ac:dyDescent="0.25">
      <c r="A103" s="93" t="s">
        <v>899</v>
      </c>
      <c r="B103" s="94" t="s">
        <v>15</v>
      </c>
      <c r="C103" s="303">
        <v>4779.3100000000004</v>
      </c>
      <c r="D103" s="142">
        <f t="shared" si="6"/>
        <v>4779.3100000000004</v>
      </c>
      <c r="E103" s="104">
        <f t="shared" si="5"/>
        <v>0</v>
      </c>
      <c r="F103" s="127"/>
    </row>
    <row r="104" spans="1:6" ht="12.75" customHeight="1" x14ac:dyDescent="0.25">
      <c r="A104" s="93" t="s">
        <v>900</v>
      </c>
      <c r="B104" s="94" t="s">
        <v>971</v>
      </c>
      <c r="C104" s="303"/>
      <c r="D104" s="142">
        <f t="shared" si="6"/>
        <v>0</v>
      </c>
      <c r="E104" s="104">
        <f t="shared" si="5"/>
        <v>0</v>
      </c>
      <c r="F104" s="127"/>
    </row>
    <row r="105" spans="1:6" ht="12.75" customHeight="1" x14ac:dyDescent="0.25">
      <c r="A105" s="95" t="s">
        <v>966</v>
      </c>
      <c r="B105" s="90" t="s">
        <v>977</v>
      </c>
      <c r="C105" s="303"/>
      <c r="D105" s="142">
        <f t="shared" ref="D105:D121" si="7">+C105+E105</f>
        <v>0</v>
      </c>
      <c r="E105" s="104">
        <f t="shared" ref="E105:E121" si="8">SUM(F105:F105)</f>
        <v>0</v>
      </c>
      <c r="F105" s="127"/>
    </row>
    <row r="106" spans="1:6" ht="12.75" customHeight="1" x14ac:dyDescent="0.25">
      <c r="A106" s="95" t="s">
        <v>967</v>
      </c>
      <c r="B106" s="90" t="s">
        <v>978</v>
      </c>
      <c r="C106" s="303"/>
      <c r="D106" s="142">
        <f t="shared" si="7"/>
        <v>0</v>
      </c>
      <c r="E106" s="104">
        <f t="shared" si="8"/>
        <v>0</v>
      </c>
      <c r="F106" s="127"/>
    </row>
    <row r="107" spans="1:6" ht="12.75" customHeight="1" x14ac:dyDescent="0.25">
      <c r="A107" s="95" t="s">
        <v>968</v>
      </c>
      <c r="B107" s="90" t="s">
        <v>979</v>
      </c>
      <c r="C107" s="303"/>
      <c r="D107" s="142">
        <f t="shared" si="7"/>
        <v>0</v>
      </c>
      <c r="E107" s="104">
        <f t="shared" si="8"/>
        <v>0</v>
      </c>
      <c r="F107" s="127"/>
    </row>
    <row r="108" spans="1:6" ht="12.75" customHeight="1" x14ac:dyDescent="0.25">
      <c r="A108" s="95" t="s">
        <v>969</v>
      </c>
      <c r="B108" s="90" t="s">
        <v>980</v>
      </c>
      <c r="C108" s="303"/>
      <c r="D108" s="142">
        <f t="shared" si="7"/>
        <v>0</v>
      </c>
      <c r="E108" s="104">
        <f t="shared" si="8"/>
        <v>0</v>
      </c>
      <c r="F108" s="127"/>
    </row>
    <row r="109" spans="1:6" ht="12.75" customHeight="1" x14ac:dyDescent="0.25">
      <c r="A109" s="95" t="s">
        <v>972</v>
      </c>
      <c r="B109" s="90" t="s">
        <v>981</v>
      </c>
      <c r="C109" s="303"/>
      <c r="D109" s="142">
        <f t="shared" si="7"/>
        <v>0</v>
      </c>
      <c r="E109" s="104">
        <f t="shared" si="8"/>
        <v>0</v>
      </c>
      <c r="F109" s="127"/>
    </row>
    <row r="110" spans="1:6" ht="12.75" customHeight="1" x14ac:dyDescent="0.25">
      <c r="A110" s="95" t="s">
        <v>970</v>
      </c>
      <c r="B110" s="90" t="s">
        <v>982</v>
      </c>
      <c r="C110" s="303"/>
      <c r="D110" s="142">
        <f t="shared" si="7"/>
        <v>0</v>
      </c>
      <c r="E110" s="104">
        <f t="shared" si="8"/>
        <v>0</v>
      </c>
      <c r="F110" s="127"/>
    </row>
    <row r="111" spans="1:6" ht="12.75" customHeight="1" x14ac:dyDescent="0.25">
      <c r="A111" s="95" t="s">
        <v>999</v>
      </c>
      <c r="B111" s="90" t="s">
        <v>1000</v>
      </c>
      <c r="C111" s="303"/>
      <c r="D111" s="142">
        <f t="shared" si="7"/>
        <v>0</v>
      </c>
      <c r="E111" s="104">
        <f t="shared" si="8"/>
        <v>0</v>
      </c>
      <c r="F111" s="127"/>
    </row>
    <row r="112" spans="1:6" ht="12.75" customHeight="1" x14ac:dyDescent="0.25">
      <c r="A112" s="95" t="s">
        <v>998</v>
      </c>
      <c r="B112" s="90" t="s">
        <v>1083</v>
      </c>
      <c r="C112" s="303">
        <v>9695.43</v>
      </c>
      <c r="D112" s="142">
        <f t="shared" si="7"/>
        <v>9695.43</v>
      </c>
      <c r="E112" s="104">
        <f t="shared" si="8"/>
        <v>0</v>
      </c>
      <c r="F112" s="127"/>
    </row>
    <row r="113" spans="1:6" ht="12.75" customHeight="1" x14ac:dyDescent="0.25">
      <c r="A113" s="93" t="s">
        <v>901</v>
      </c>
      <c r="B113" s="94" t="s">
        <v>902</v>
      </c>
      <c r="C113" s="303">
        <v>2500</v>
      </c>
      <c r="D113" s="142">
        <f t="shared" si="7"/>
        <v>2500</v>
      </c>
      <c r="E113" s="104">
        <f t="shared" si="8"/>
        <v>0</v>
      </c>
      <c r="F113" s="127"/>
    </row>
    <row r="114" spans="1:6" ht="12.75" customHeight="1" x14ac:dyDescent="0.25">
      <c r="A114" s="93" t="s">
        <v>903</v>
      </c>
      <c r="B114" s="94" t="s">
        <v>739</v>
      </c>
      <c r="C114" s="303"/>
      <c r="D114" s="142">
        <f t="shared" si="7"/>
        <v>0</v>
      </c>
      <c r="E114" s="104">
        <f t="shared" si="8"/>
        <v>0</v>
      </c>
      <c r="F114" s="127"/>
    </row>
    <row r="115" spans="1:6" ht="12.75" customHeight="1" x14ac:dyDescent="0.25">
      <c r="A115" s="96" t="s">
        <v>918</v>
      </c>
      <c r="B115" s="97" t="s">
        <v>959</v>
      </c>
      <c r="C115" s="303"/>
      <c r="D115" s="142">
        <f t="shared" si="7"/>
        <v>0</v>
      </c>
      <c r="E115" s="104">
        <f t="shared" si="8"/>
        <v>0</v>
      </c>
      <c r="F115" s="127"/>
    </row>
    <row r="116" spans="1:6" ht="12.75" customHeight="1" x14ac:dyDescent="0.25">
      <c r="A116" s="96" t="s">
        <v>904</v>
      </c>
      <c r="B116" s="97" t="s">
        <v>905</v>
      </c>
      <c r="C116" s="303">
        <v>927.53</v>
      </c>
      <c r="D116" s="142">
        <f t="shared" si="7"/>
        <v>927.53</v>
      </c>
      <c r="E116" s="104">
        <f t="shared" si="8"/>
        <v>0</v>
      </c>
      <c r="F116" s="127"/>
    </row>
    <row r="117" spans="1:6" ht="12.75" customHeight="1" x14ac:dyDescent="0.25">
      <c r="A117" s="96" t="s">
        <v>906</v>
      </c>
      <c r="B117" s="97" t="s">
        <v>907</v>
      </c>
      <c r="C117" s="303">
        <v>6168.75</v>
      </c>
      <c r="D117" s="142">
        <f t="shared" si="7"/>
        <v>6168.75</v>
      </c>
      <c r="E117" s="104">
        <f t="shared" si="8"/>
        <v>0</v>
      </c>
      <c r="F117" s="127"/>
    </row>
    <row r="118" spans="1:6" ht="12.75" customHeight="1" x14ac:dyDescent="0.25">
      <c r="A118" s="96" t="s">
        <v>908</v>
      </c>
      <c r="B118" s="97" t="s">
        <v>909</v>
      </c>
      <c r="C118" s="303">
        <v>230.33</v>
      </c>
      <c r="D118" s="142">
        <f t="shared" si="7"/>
        <v>230.33</v>
      </c>
      <c r="E118" s="104">
        <f t="shared" si="8"/>
        <v>0</v>
      </c>
      <c r="F118" s="127"/>
    </row>
    <row r="119" spans="1:6" ht="12.75" customHeight="1" x14ac:dyDescent="0.25">
      <c r="A119" s="96" t="s">
        <v>910</v>
      </c>
      <c r="B119" s="97" t="s">
        <v>911</v>
      </c>
      <c r="C119" s="303"/>
      <c r="D119" s="142">
        <f t="shared" si="7"/>
        <v>0</v>
      </c>
      <c r="E119" s="104">
        <f t="shared" si="8"/>
        <v>0</v>
      </c>
      <c r="F119" s="127"/>
    </row>
    <row r="120" spans="1:6" ht="12.75" customHeight="1" x14ac:dyDescent="0.25">
      <c r="A120" s="96" t="s">
        <v>912</v>
      </c>
      <c r="B120" s="97" t="s">
        <v>821</v>
      </c>
      <c r="C120" s="141"/>
      <c r="D120" s="142">
        <f t="shared" si="7"/>
        <v>0</v>
      </c>
      <c r="E120" s="104">
        <f t="shared" si="8"/>
        <v>0</v>
      </c>
      <c r="F120" s="127"/>
    </row>
    <row r="121" spans="1:6" ht="12.75" customHeight="1" thickBot="1" x14ac:dyDescent="0.3">
      <c r="A121" s="98" t="s">
        <v>919</v>
      </c>
      <c r="B121" s="99" t="s">
        <v>920</v>
      </c>
      <c r="C121" s="143"/>
      <c r="D121" s="144">
        <f t="shared" si="7"/>
        <v>0</v>
      </c>
      <c r="E121" s="104">
        <f t="shared" si="8"/>
        <v>0</v>
      </c>
      <c r="F121" s="131"/>
    </row>
    <row r="122" spans="1:6" ht="11.15" customHeight="1" x14ac:dyDescent="0.25">
      <c r="C122" s="114"/>
      <c r="D122" s="114"/>
      <c r="E122" s="102"/>
    </row>
    <row r="123" spans="1:6" ht="11.15" customHeight="1" x14ac:dyDescent="0.25">
      <c r="C123" s="114"/>
      <c r="D123" s="114">
        <f>SUM(D38:D121)</f>
        <v>-5846.09</v>
      </c>
      <c r="E123" s="103"/>
      <c r="F123" s="115">
        <f t="shared" ref="F123" si="9">SUM(F4:F121)</f>
        <v>0</v>
      </c>
    </row>
    <row r="124" spans="1:6" ht="11.15" customHeight="1" x14ac:dyDescent="0.25">
      <c r="C124" s="114"/>
      <c r="D124" s="114"/>
      <c r="E124" s="103"/>
    </row>
    <row r="125" spans="1:6" ht="11.15" customHeight="1" x14ac:dyDescent="0.25">
      <c r="C125" s="114"/>
      <c r="D125" s="114">
        <f>ROUND(SUM(D4:D121),2)</f>
        <v>0</v>
      </c>
      <c r="E125" s="103"/>
    </row>
    <row r="126" spans="1:6" ht="11.15" customHeight="1" x14ac:dyDescent="0.25">
      <c r="C126" s="114"/>
      <c r="D126" s="114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6"/>
  <sheetViews>
    <sheetView topLeftCell="A76" zoomScale="90" zoomScaleNormal="90" zoomScaleSheetLayoutView="70" workbookViewId="0">
      <pane xSplit="3" topLeftCell="D1" activePane="topRight" state="frozen"/>
      <selection pane="topRight" activeCell="C38" sqref="C38:C121"/>
    </sheetView>
  </sheetViews>
  <sheetFormatPr defaultColWidth="9.1796875" defaultRowHeight="11.15" customHeight="1" x14ac:dyDescent="0.25"/>
  <cols>
    <col min="1" max="1" width="14.54296875" style="90" bestFit="1" customWidth="1"/>
    <col min="2" max="2" width="39.54296875" style="90" bestFit="1" customWidth="1"/>
    <col min="3" max="4" width="18.54296875" style="115" customWidth="1"/>
    <col min="5" max="5" width="16.26953125" style="90" bestFit="1" customWidth="1"/>
    <col min="6" max="6" width="15.453125" style="115" bestFit="1" customWidth="1"/>
    <col min="7" max="7" width="15.26953125" style="115" hidden="1" customWidth="1"/>
    <col min="8" max="9" width="14.26953125" style="115" hidden="1" customWidth="1"/>
    <col min="10" max="12" width="13" style="115" hidden="1" customWidth="1"/>
    <col min="13" max="13" width="13" style="136" hidden="1" customWidth="1"/>
    <col min="14" max="14" width="13" style="137" hidden="1" customWidth="1"/>
    <col min="15" max="17" width="13" style="115" hidden="1" customWidth="1"/>
    <col min="18" max="18" width="11.26953125" style="90" bestFit="1" customWidth="1"/>
    <col min="19" max="19" width="9.1796875" style="90"/>
    <col min="20" max="20" width="59.81640625" style="90" bestFit="1" customWidth="1"/>
    <col min="21" max="25" width="9.1796875" style="90"/>
    <col min="26" max="26" width="13.7265625" style="90" bestFit="1" customWidth="1"/>
    <col min="27" max="16384" width="9.1796875" style="90"/>
  </cols>
  <sheetData>
    <row r="1" spans="1:27" s="88" customFormat="1" ht="18" thickBot="1" x14ac:dyDescent="0.3">
      <c r="A1" s="85" t="s">
        <v>992</v>
      </c>
      <c r="B1" s="86"/>
      <c r="C1" s="107"/>
      <c r="D1" s="107"/>
      <c r="E1" s="87"/>
      <c r="F1" s="119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27" ht="11.15" customHeight="1" thickBot="1" x14ac:dyDescent="0.3">
      <c r="A2" s="89" t="s">
        <v>785</v>
      </c>
      <c r="B2" s="89" t="s">
        <v>786</v>
      </c>
      <c r="C2" s="108" t="s">
        <v>962</v>
      </c>
      <c r="D2" s="108" t="s">
        <v>923</v>
      </c>
      <c r="E2" s="474" t="s">
        <v>931</v>
      </c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5"/>
    </row>
    <row r="3" spans="1:27" ht="11.15" customHeight="1" thickBot="1" x14ac:dyDescent="0.3">
      <c r="A3" s="91"/>
      <c r="B3" s="91"/>
      <c r="C3" s="109">
        <f>SUM(C5:C121)</f>
        <v>5028.1500000000033</v>
      </c>
      <c r="D3" s="109">
        <f>SUM(D4:D121)</f>
        <v>17228.769999999982</v>
      </c>
      <c r="E3" s="92">
        <f>SUM(E4:E121)</f>
        <v>-5028.1500000000033</v>
      </c>
      <c r="F3" s="121"/>
      <c r="G3" s="122" t="s">
        <v>935</v>
      </c>
      <c r="H3" s="122" t="s">
        <v>936</v>
      </c>
      <c r="I3" s="122" t="s">
        <v>937</v>
      </c>
      <c r="J3" s="122" t="s">
        <v>938</v>
      </c>
      <c r="K3" s="122" t="s">
        <v>939</v>
      </c>
      <c r="L3" s="122" t="s">
        <v>940</v>
      </c>
      <c r="M3" s="122" t="s">
        <v>941</v>
      </c>
      <c r="N3" s="122" t="s">
        <v>942</v>
      </c>
      <c r="O3" s="122" t="s">
        <v>943</v>
      </c>
      <c r="P3" s="122" t="s">
        <v>944</v>
      </c>
      <c r="Q3" s="123" t="s">
        <v>945</v>
      </c>
    </row>
    <row r="4" spans="1:27" ht="12.75" customHeight="1" x14ac:dyDescent="0.25">
      <c r="A4" s="93">
        <v>9999</v>
      </c>
      <c r="B4" s="94" t="s">
        <v>953</v>
      </c>
      <c r="C4" s="115">
        <v>-30</v>
      </c>
      <c r="D4" s="116">
        <f>+C4+E4</f>
        <v>-30</v>
      </c>
      <c r="E4" s="104">
        <f>SUM(F4:Q4)</f>
        <v>0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</row>
    <row r="5" spans="1:27" ht="12.75" customHeight="1" x14ac:dyDescent="0.25">
      <c r="A5" s="93" t="s">
        <v>787</v>
      </c>
      <c r="B5" s="94" t="s">
        <v>154</v>
      </c>
      <c r="C5" s="110">
        <v>785399.7</v>
      </c>
      <c r="D5" s="116">
        <f>+C5+E5</f>
        <v>785399.7</v>
      </c>
      <c r="E5" s="104">
        <f t="shared" ref="E5:E35" si="0">SUM(F5:Q5)</f>
        <v>0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7"/>
      <c r="Z5" s="363"/>
      <c r="AA5" s="363"/>
    </row>
    <row r="6" spans="1:27" ht="12.75" customHeight="1" x14ac:dyDescent="0.25">
      <c r="A6" s="93" t="s">
        <v>1065</v>
      </c>
      <c r="B6" s="90" t="s">
        <v>1066</v>
      </c>
      <c r="C6" s="110">
        <v>88255</v>
      </c>
      <c r="D6" s="116">
        <f t="shared" ref="D6:D35" si="1">+C6+E6</f>
        <v>88255</v>
      </c>
      <c r="E6" s="104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Z6" s="363"/>
      <c r="AA6" s="363"/>
    </row>
    <row r="7" spans="1:27" ht="12.75" customHeight="1" x14ac:dyDescent="0.25">
      <c r="A7" s="93" t="s">
        <v>1069</v>
      </c>
      <c r="B7" s="90" t="s">
        <v>1070</v>
      </c>
      <c r="C7" s="110">
        <v>-17258.77</v>
      </c>
      <c r="D7" s="116"/>
      <c r="E7" s="104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  <c r="Z7" s="363"/>
      <c r="AA7" s="363"/>
    </row>
    <row r="8" spans="1:27" ht="12.75" customHeight="1" x14ac:dyDescent="0.25">
      <c r="A8" s="93" t="s">
        <v>788</v>
      </c>
      <c r="B8" s="94" t="s">
        <v>781</v>
      </c>
      <c r="C8" s="110"/>
      <c r="D8" s="116">
        <f t="shared" si="1"/>
        <v>0</v>
      </c>
      <c r="E8" s="104">
        <f t="shared" si="0"/>
        <v>0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/>
    </row>
    <row r="9" spans="1:27" ht="12.75" customHeight="1" x14ac:dyDescent="0.25">
      <c r="A9" s="93" t="s">
        <v>789</v>
      </c>
      <c r="B9" s="94" t="s">
        <v>790</v>
      </c>
      <c r="C9" s="110">
        <v>1000</v>
      </c>
      <c r="D9" s="116">
        <f t="shared" si="1"/>
        <v>1000</v>
      </c>
      <c r="E9" s="104">
        <f t="shared" si="0"/>
        <v>0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  <c r="Z9" s="363"/>
    </row>
    <row r="10" spans="1:27" ht="12.75" customHeight="1" x14ac:dyDescent="0.25">
      <c r="A10" s="93" t="s">
        <v>791</v>
      </c>
      <c r="B10" s="94" t="s">
        <v>792</v>
      </c>
      <c r="C10" s="110">
        <v>1390.06</v>
      </c>
      <c r="D10" s="116">
        <f t="shared" si="1"/>
        <v>1390.06</v>
      </c>
      <c r="E10" s="104">
        <f t="shared" si="0"/>
        <v>0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  <c r="Z10" s="363"/>
      <c r="AA10" s="363"/>
    </row>
    <row r="11" spans="1:27" ht="12.75" customHeight="1" x14ac:dyDescent="0.25">
      <c r="A11" s="93" t="s">
        <v>793</v>
      </c>
      <c r="B11" s="94" t="s">
        <v>794</v>
      </c>
      <c r="C11" s="110">
        <v>17811.830000000002</v>
      </c>
      <c r="D11" s="116">
        <f t="shared" si="1"/>
        <v>17811.830000000002</v>
      </c>
      <c r="E11" s="104">
        <f t="shared" si="0"/>
        <v>0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7"/>
      <c r="Z11" s="363"/>
      <c r="AA11" s="363"/>
    </row>
    <row r="12" spans="1:27" ht="12.75" customHeight="1" x14ac:dyDescent="0.25">
      <c r="A12" s="93" t="s">
        <v>795</v>
      </c>
      <c r="B12" s="94" t="s">
        <v>796</v>
      </c>
      <c r="C12" s="110"/>
      <c r="D12" s="116">
        <f t="shared" si="1"/>
        <v>0</v>
      </c>
      <c r="E12" s="104">
        <f t="shared" si="0"/>
        <v>0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Z12" s="363"/>
      <c r="AA12" s="363"/>
    </row>
    <row r="13" spans="1:27" ht="12.75" customHeight="1" x14ac:dyDescent="0.25">
      <c r="A13" s="93" t="s">
        <v>995</v>
      </c>
      <c r="B13" s="94" t="s">
        <v>996</v>
      </c>
      <c r="C13" s="110">
        <v>4792.38</v>
      </c>
      <c r="D13" s="116">
        <f t="shared" si="1"/>
        <v>4792.38</v>
      </c>
      <c r="E13" s="104">
        <f t="shared" si="0"/>
        <v>0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</row>
    <row r="14" spans="1:27" ht="12.75" customHeight="1" x14ac:dyDescent="0.25">
      <c r="A14" s="93" t="s">
        <v>797</v>
      </c>
      <c r="B14" s="94" t="s">
        <v>798</v>
      </c>
      <c r="C14" s="110">
        <v>-11720.07</v>
      </c>
      <c r="D14" s="116">
        <f t="shared" si="1"/>
        <v>-11720.07</v>
      </c>
      <c r="E14" s="104">
        <f t="shared" si="0"/>
        <v>0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  <c r="Z14" s="363"/>
      <c r="AA14" s="363"/>
    </row>
    <row r="15" spans="1:27" ht="12.75" customHeight="1" x14ac:dyDescent="0.25">
      <c r="A15" s="93" t="s">
        <v>799</v>
      </c>
      <c r="B15" s="94" t="s">
        <v>780</v>
      </c>
      <c r="C15" s="110"/>
      <c r="D15" s="116">
        <f t="shared" si="1"/>
        <v>0</v>
      </c>
      <c r="E15" s="104">
        <f t="shared" si="0"/>
        <v>0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Z15" s="363"/>
      <c r="AA15" s="363"/>
    </row>
    <row r="16" spans="1:27" ht="12.75" customHeight="1" x14ac:dyDescent="0.25">
      <c r="A16" s="93" t="s">
        <v>993</v>
      </c>
      <c r="B16" s="94" t="s">
        <v>994</v>
      </c>
      <c r="C16" s="110"/>
      <c r="D16" s="116">
        <f t="shared" si="1"/>
        <v>0</v>
      </c>
      <c r="E16" s="104">
        <f t="shared" si="0"/>
        <v>0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7"/>
    </row>
    <row r="17" spans="1:27" ht="12.75" customHeight="1" x14ac:dyDescent="0.25">
      <c r="A17" s="93" t="s">
        <v>816</v>
      </c>
      <c r="B17" s="94" t="s">
        <v>817</v>
      </c>
      <c r="C17" s="114">
        <v>1728.93</v>
      </c>
      <c r="D17" s="116">
        <f t="shared" si="1"/>
        <v>1728.93</v>
      </c>
      <c r="E17" s="104">
        <f t="shared" si="0"/>
        <v>0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Z17" s="363"/>
    </row>
    <row r="18" spans="1:27" ht="12.75" customHeight="1" x14ac:dyDescent="0.25">
      <c r="A18" s="93" t="s">
        <v>783</v>
      </c>
      <c r="B18" s="94" t="s">
        <v>170</v>
      </c>
      <c r="C18" s="110">
        <v>-68534.649999999994</v>
      </c>
      <c r="D18" s="116">
        <f t="shared" si="1"/>
        <v>-68534.649999999994</v>
      </c>
      <c r="E18" s="104">
        <f t="shared" si="0"/>
        <v>0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7"/>
      <c r="Z18" s="363"/>
      <c r="AA18" s="363"/>
    </row>
    <row r="19" spans="1:27" ht="12.75" customHeight="1" x14ac:dyDescent="0.25">
      <c r="A19" s="93" t="s">
        <v>694</v>
      </c>
      <c r="B19" s="94" t="s">
        <v>800</v>
      </c>
      <c r="C19" s="110"/>
      <c r="D19" s="116">
        <f t="shared" si="1"/>
        <v>0</v>
      </c>
      <c r="E19" s="104">
        <f t="shared" si="0"/>
        <v>0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8"/>
      <c r="Q19" s="127"/>
      <c r="Z19" s="363"/>
      <c r="AA19" s="363"/>
    </row>
    <row r="20" spans="1:27" ht="12.75" customHeight="1" x14ac:dyDescent="0.25">
      <c r="A20" s="93" t="s">
        <v>801</v>
      </c>
      <c r="B20" s="94" t="s">
        <v>802</v>
      </c>
      <c r="C20" s="110"/>
      <c r="D20" s="116">
        <f t="shared" si="1"/>
        <v>0</v>
      </c>
      <c r="E20" s="104">
        <f t="shared" si="0"/>
        <v>0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8"/>
      <c r="Q20" s="127"/>
    </row>
    <row r="21" spans="1:27" ht="12.75" customHeight="1" x14ac:dyDescent="0.25">
      <c r="A21" s="93" t="s">
        <v>926</v>
      </c>
      <c r="B21" s="94" t="s">
        <v>927</v>
      </c>
      <c r="C21" s="110"/>
      <c r="D21" s="116">
        <f t="shared" si="1"/>
        <v>0</v>
      </c>
      <c r="E21" s="104">
        <f t="shared" si="0"/>
        <v>0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8"/>
      <c r="Q21" s="127"/>
    </row>
    <row r="22" spans="1:27" ht="12.75" customHeight="1" x14ac:dyDescent="0.25">
      <c r="A22" s="93" t="s">
        <v>814</v>
      </c>
      <c r="B22" s="94" t="s">
        <v>815</v>
      </c>
      <c r="C22" s="110"/>
      <c r="D22" s="116">
        <f t="shared" si="1"/>
        <v>0</v>
      </c>
      <c r="E22" s="104">
        <f t="shared" si="0"/>
        <v>0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8"/>
      <c r="Q22" s="127"/>
    </row>
    <row r="23" spans="1:27" ht="12.75" customHeight="1" x14ac:dyDescent="0.25">
      <c r="A23" s="93" t="s">
        <v>664</v>
      </c>
      <c r="B23" s="94" t="s">
        <v>987</v>
      </c>
      <c r="C23" s="110">
        <v>-779.65</v>
      </c>
      <c r="D23" s="116">
        <f t="shared" si="1"/>
        <v>-779.65</v>
      </c>
      <c r="E23" s="104">
        <f t="shared" si="0"/>
        <v>0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8"/>
      <c r="Q23" s="127"/>
    </row>
    <row r="24" spans="1:27" ht="12.75" customHeight="1" x14ac:dyDescent="0.25">
      <c r="A24" s="93" t="s">
        <v>989</v>
      </c>
      <c r="B24" s="94" t="s">
        <v>988</v>
      </c>
      <c r="C24" s="110"/>
      <c r="D24" s="116">
        <f t="shared" si="1"/>
        <v>0</v>
      </c>
      <c r="E24" s="104">
        <f t="shared" si="0"/>
        <v>0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8"/>
      <c r="Q24" s="127"/>
    </row>
    <row r="25" spans="1:27" ht="12.75" customHeight="1" x14ac:dyDescent="0.25">
      <c r="A25" s="93" t="s">
        <v>803</v>
      </c>
      <c r="B25" s="94" t="s">
        <v>804</v>
      </c>
      <c r="C25" s="110"/>
      <c r="D25" s="116">
        <f t="shared" si="1"/>
        <v>0</v>
      </c>
      <c r="E25" s="104">
        <f t="shared" si="0"/>
        <v>0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8"/>
      <c r="Q25" s="127"/>
    </row>
    <row r="26" spans="1:27" ht="12.75" customHeight="1" x14ac:dyDescent="0.25">
      <c r="A26" s="93" t="s">
        <v>805</v>
      </c>
      <c r="B26" s="94" t="s">
        <v>806</v>
      </c>
      <c r="C26" s="110"/>
      <c r="D26" s="116">
        <f t="shared" si="1"/>
        <v>0</v>
      </c>
      <c r="E26" s="104">
        <f t="shared" si="0"/>
        <v>0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8"/>
      <c r="Q26" s="127"/>
    </row>
    <row r="27" spans="1:27" ht="12.75" customHeight="1" x14ac:dyDescent="0.25">
      <c r="A27" s="93" t="s">
        <v>697</v>
      </c>
      <c r="B27" s="94" t="s">
        <v>807</v>
      </c>
      <c r="C27" s="110"/>
      <c r="D27" s="116">
        <f t="shared" si="1"/>
        <v>0</v>
      </c>
      <c r="E27" s="104">
        <f t="shared" si="0"/>
        <v>0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8"/>
      <c r="Q27" s="127"/>
    </row>
    <row r="28" spans="1:27" ht="12.75" customHeight="1" x14ac:dyDescent="0.25">
      <c r="A28" s="93" t="s">
        <v>808</v>
      </c>
      <c r="B28" s="94" t="s">
        <v>809</v>
      </c>
      <c r="C28" s="110">
        <v>-162414.07999999999</v>
      </c>
      <c r="D28" s="116">
        <f t="shared" si="1"/>
        <v>-167442.22999999998</v>
      </c>
      <c r="E28" s="104">
        <f t="shared" si="0"/>
        <v>-5028.1500000000033</v>
      </c>
      <c r="F28" s="126">
        <f>-C3</f>
        <v>-5028.1500000000033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8"/>
      <c r="Q28" s="127"/>
      <c r="Z28" s="363"/>
      <c r="AA28" s="363"/>
    </row>
    <row r="29" spans="1:27" ht="12.75" customHeight="1" x14ac:dyDescent="0.25">
      <c r="A29" s="93" t="s">
        <v>934</v>
      </c>
      <c r="B29" s="94" t="s">
        <v>952</v>
      </c>
      <c r="C29" s="110">
        <v>-51013.42</v>
      </c>
      <c r="D29" s="116">
        <f t="shared" si="1"/>
        <v>-51013.42</v>
      </c>
      <c r="E29" s="104">
        <f t="shared" si="0"/>
        <v>0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8"/>
      <c r="Q29" s="127"/>
      <c r="Z29" s="363"/>
      <c r="AA29" s="363"/>
    </row>
    <row r="30" spans="1:27" ht="12.75" customHeight="1" x14ac:dyDescent="0.25">
      <c r="A30" s="96" t="s">
        <v>810</v>
      </c>
      <c r="B30" s="97" t="s">
        <v>811</v>
      </c>
      <c r="C30" s="110">
        <v>-560452.76</v>
      </c>
      <c r="D30" s="116">
        <f t="shared" si="1"/>
        <v>-560452.76</v>
      </c>
      <c r="E30" s="104">
        <f t="shared" si="0"/>
        <v>0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8"/>
      <c r="Q30" s="127"/>
      <c r="Z30" s="363"/>
      <c r="AA30" s="363"/>
    </row>
    <row r="31" spans="1:27" ht="12.75" customHeight="1" x14ac:dyDescent="0.25">
      <c r="A31" s="96" t="s">
        <v>1038</v>
      </c>
      <c r="B31" s="97" t="s">
        <v>1050</v>
      </c>
      <c r="C31" s="110">
        <v>-17517.89</v>
      </c>
      <c r="D31" s="116">
        <f t="shared" si="1"/>
        <v>-17517.89</v>
      </c>
      <c r="E31" s="104">
        <f t="shared" si="0"/>
        <v>0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8"/>
      <c r="Q31" s="127"/>
      <c r="Z31" s="363"/>
      <c r="AA31" s="363"/>
    </row>
    <row r="32" spans="1:27" ht="12.75" customHeight="1" x14ac:dyDescent="0.25">
      <c r="A32" s="96" t="s">
        <v>1040</v>
      </c>
      <c r="B32" s="97" t="s">
        <v>1051</v>
      </c>
      <c r="C32" s="110">
        <v>11272.84</v>
      </c>
      <c r="D32" s="116">
        <f t="shared" si="1"/>
        <v>11272.84</v>
      </c>
      <c r="E32" s="104">
        <f t="shared" si="0"/>
        <v>0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8"/>
      <c r="Q32" s="127"/>
      <c r="Z32" s="363"/>
      <c r="AA32" s="363"/>
    </row>
    <row r="33" spans="1:27" ht="12.75" customHeight="1" x14ac:dyDescent="0.25">
      <c r="A33" s="96" t="s">
        <v>1039</v>
      </c>
      <c r="B33" s="97" t="s">
        <v>1052</v>
      </c>
      <c r="C33" s="110">
        <v>4447.3</v>
      </c>
      <c r="D33" s="116">
        <f t="shared" si="1"/>
        <v>4447.3</v>
      </c>
      <c r="E33" s="104">
        <f t="shared" si="0"/>
        <v>0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8"/>
      <c r="Q33" s="127"/>
      <c r="Z33" s="363"/>
      <c r="AA33" s="363"/>
    </row>
    <row r="34" spans="1:27" ht="12.75" customHeight="1" x14ac:dyDescent="0.25">
      <c r="A34" s="96" t="s">
        <v>1049</v>
      </c>
      <c r="B34" s="97" t="s">
        <v>1053</v>
      </c>
      <c r="C34" s="110">
        <v>26293.34</v>
      </c>
      <c r="D34" s="116">
        <f t="shared" si="1"/>
        <v>26293.34</v>
      </c>
      <c r="E34" s="104">
        <f t="shared" si="0"/>
        <v>0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8"/>
      <c r="Q34" s="127"/>
      <c r="Z34" s="363"/>
      <c r="AA34" s="363"/>
    </row>
    <row r="35" spans="1:27" ht="12.75" customHeight="1" thickBot="1" x14ac:dyDescent="0.3">
      <c r="A35" s="98" t="s">
        <v>812</v>
      </c>
      <c r="B35" s="99" t="s">
        <v>813</v>
      </c>
      <c r="C35" s="109"/>
      <c r="D35" s="116">
        <f t="shared" si="1"/>
        <v>0</v>
      </c>
      <c r="E35" s="104">
        <f t="shared" si="0"/>
        <v>0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131"/>
      <c r="Z35" s="363"/>
      <c r="AA35" s="363"/>
    </row>
    <row r="36" spans="1:27" ht="12.75" customHeight="1" x14ac:dyDescent="0.25">
      <c r="A36" s="100"/>
      <c r="B36" s="101"/>
      <c r="C36" s="111"/>
      <c r="D36" s="111"/>
      <c r="E36" s="105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</row>
    <row r="37" spans="1:27" ht="12.75" customHeight="1" thickBot="1" x14ac:dyDescent="0.3">
      <c r="A37" s="98"/>
      <c r="B37" s="99"/>
      <c r="C37" s="112"/>
      <c r="D37" s="112"/>
      <c r="E37" s="106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27" ht="12.75" customHeight="1" x14ac:dyDescent="0.25">
      <c r="A38" s="90" t="s">
        <v>822</v>
      </c>
      <c r="B38" s="90" t="s">
        <v>823</v>
      </c>
      <c r="C38" s="114"/>
      <c r="D38" s="116">
        <f t="shared" ref="D38:D69" si="2">+C38+E38</f>
        <v>0</v>
      </c>
      <c r="E38" s="104">
        <f>SUM(F38:Q38)</f>
        <v>0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8"/>
      <c r="Q38" s="127"/>
    </row>
    <row r="39" spans="1:27" ht="12.75" customHeight="1" x14ac:dyDescent="0.25">
      <c r="A39" s="90" t="s">
        <v>824</v>
      </c>
      <c r="B39" s="90" t="s">
        <v>954</v>
      </c>
      <c r="C39" s="114">
        <v>-11486.14</v>
      </c>
      <c r="D39" s="118">
        <f t="shared" si="2"/>
        <v>-11486.14</v>
      </c>
      <c r="E39" s="104">
        <f t="shared" ref="E39:E105" si="3">SUM(F39:Q39)</f>
        <v>0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8"/>
      <c r="Q39" s="127"/>
    </row>
    <row r="40" spans="1:27" ht="12.75" customHeight="1" x14ac:dyDescent="0.25">
      <c r="A40" s="90" t="s">
        <v>825</v>
      </c>
      <c r="B40" s="90" t="s">
        <v>826</v>
      </c>
      <c r="C40" s="114"/>
      <c r="D40" s="118">
        <f t="shared" si="2"/>
        <v>0</v>
      </c>
      <c r="E40" s="104">
        <f t="shared" si="3"/>
        <v>0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8"/>
      <c r="Q40" s="127"/>
    </row>
    <row r="41" spans="1:27" ht="12.75" customHeight="1" x14ac:dyDescent="0.25">
      <c r="A41" s="90" t="s">
        <v>827</v>
      </c>
      <c r="B41" s="90" t="s">
        <v>955</v>
      </c>
      <c r="C41" s="114">
        <v>-6001.04</v>
      </c>
      <c r="D41" s="118">
        <f t="shared" si="2"/>
        <v>-6001.04</v>
      </c>
      <c r="E41" s="104">
        <f t="shared" si="3"/>
        <v>0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8"/>
      <c r="Q41" s="127"/>
    </row>
    <row r="42" spans="1:27" ht="12.75" customHeight="1" x14ac:dyDescent="0.25">
      <c r="A42" s="90" t="s">
        <v>828</v>
      </c>
      <c r="B42" s="90" t="s">
        <v>782</v>
      </c>
      <c r="C42" s="114">
        <v>-1164.8599999999999</v>
      </c>
      <c r="D42" s="118">
        <f t="shared" si="2"/>
        <v>-1164.8599999999999</v>
      </c>
      <c r="E42" s="104">
        <f t="shared" si="3"/>
        <v>0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8"/>
      <c r="Q42" s="127"/>
    </row>
    <row r="43" spans="1:27" ht="12.75" customHeight="1" x14ac:dyDescent="0.25">
      <c r="A43" s="93" t="s">
        <v>829</v>
      </c>
      <c r="B43" s="93" t="s">
        <v>830</v>
      </c>
      <c r="C43" s="114"/>
      <c r="D43" s="118">
        <f t="shared" si="2"/>
        <v>0</v>
      </c>
      <c r="E43" s="104">
        <f t="shared" si="3"/>
        <v>0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8"/>
      <c r="Q43" s="127"/>
    </row>
    <row r="44" spans="1:27" ht="12.75" customHeight="1" x14ac:dyDescent="0.25">
      <c r="A44" s="93" t="s">
        <v>831</v>
      </c>
      <c r="B44" s="94" t="s">
        <v>832</v>
      </c>
      <c r="C44" s="114">
        <v>-3237.16</v>
      </c>
      <c r="D44" s="140">
        <f t="shared" si="2"/>
        <v>-3237.16</v>
      </c>
      <c r="E44" s="104">
        <f t="shared" si="3"/>
        <v>0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8"/>
      <c r="Q44" s="127"/>
    </row>
    <row r="45" spans="1:27" ht="12.75" customHeight="1" x14ac:dyDescent="0.25">
      <c r="A45" s="93" t="s">
        <v>833</v>
      </c>
      <c r="B45" s="94" t="s">
        <v>834</v>
      </c>
      <c r="C45" s="114">
        <v>-25.22</v>
      </c>
      <c r="D45" s="118">
        <f t="shared" si="2"/>
        <v>-25.22</v>
      </c>
      <c r="E45" s="104">
        <f t="shared" si="3"/>
        <v>0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8"/>
      <c r="Q45" s="127"/>
    </row>
    <row r="46" spans="1:27" ht="12.75" customHeight="1" x14ac:dyDescent="0.25">
      <c r="A46" s="93" t="s">
        <v>835</v>
      </c>
      <c r="B46" s="94" t="s">
        <v>836</v>
      </c>
      <c r="C46" s="114">
        <v>-4246</v>
      </c>
      <c r="D46" s="118">
        <f t="shared" si="2"/>
        <v>-4246</v>
      </c>
      <c r="E46" s="104">
        <f t="shared" si="3"/>
        <v>0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8"/>
      <c r="Q46" s="127"/>
    </row>
    <row r="47" spans="1:27" ht="12.75" customHeight="1" x14ac:dyDescent="0.25">
      <c r="A47" s="93" t="s">
        <v>837</v>
      </c>
      <c r="B47" s="94" t="s">
        <v>838</v>
      </c>
      <c r="C47" s="114"/>
      <c r="D47" s="118">
        <f t="shared" si="2"/>
        <v>0</v>
      </c>
      <c r="E47" s="104">
        <f t="shared" si="3"/>
        <v>0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8"/>
      <c r="Q47" s="127"/>
    </row>
    <row r="48" spans="1:27" ht="12.75" customHeight="1" x14ac:dyDescent="0.25">
      <c r="A48" s="93" t="s">
        <v>839</v>
      </c>
      <c r="B48" s="94" t="s">
        <v>5</v>
      </c>
      <c r="C48" s="114">
        <v>-27634.29</v>
      </c>
      <c r="D48" s="118">
        <f t="shared" si="2"/>
        <v>-27634.29</v>
      </c>
      <c r="E48" s="104">
        <f t="shared" si="3"/>
        <v>0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8"/>
      <c r="Q48" s="127"/>
      <c r="R48" s="428">
        <v>-28421.050000000003</v>
      </c>
    </row>
    <row r="49" spans="1:18" ht="12.75" customHeight="1" x14ac:dyDescent="0.25">
      <c r="A49" s="93" t="s">
        <v>1063</v>
      </c>
      <c r="B49" s="94" t="s">
        <v>5</v>
      </c>
      <c r="C49" s="114"/>
      <c r="D49" s="118">
        <f t="shared" si="2"/>
        <v>0</v>
      </c>
      <c r="E49" s="104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8"/>
      <c r="Q49" s="127"/>
    </row>
    <row r="50" spans="1:18" ht="12.75" customHeight="1" x14ac:dyDescent="0.25">
      <c r="A50" s="93" t="s">
        <v>840</v>
      </c>
      <c r="B50" s="94" t="s">
        <v>6</v>
      </c>
      <c r="C50" s="114"/>
      <c r="D50" s="118">
        <f t="shared" si="2"/>
        <v>0</v>
      </c>
      <c r="E50" s="104">
        <f t="shared" si="3"/>
        <v>0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8"/>
      <c r="Q50" s="127"/>
    </row>
    <row r="51" spans="1:18" ht="12.75" customHeight="1" x14ac:dyDescent="0.25">
      <c r="A51" s="93" t="s">
        <v>841</v>
      </c>
      <c r="B51" s="94" t="s">
        <v>92</v>
      </c>
      <c r="C51" s="114"/>
      <c r="D51" s="118">
        <f t="shared" si="2"/>
        <v>0</v>
      </c>
      <c r="E51" s="104">
        <f t="shared" si="3"/>
        <v>0</v>
      </c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8"/>
      <c r="Q51" s="127"/>
    </row>
    <row r="52" spans="1:18" ht="12.75" customHeight="1" x14ac:dyDescent="0.25">
      <c r="A52" s="93" t="s">
        <v>842</v>
      </c>
      <c r="B52" s="94" t="s">
        <v>843</v>
      </c>
      <c r="C52" s="114">
        <v>-257051.95</v>
      </c>
      <c r="D52" s="118">
        <f t="shared" si="2"/>
        <v>-257051.95</v>
      </c>
      <c r="E52" s="104">
        <f t="shared" si="3"/>
        <v>0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8"/>
      <c r="Q52" s="127"/>
      <c r="R52" s="428">
        <v>-93114.82</v>
      </c>
    </row>
    <row r="53" spans="1:18" ht="12.75" customHeight="1" x14ac:dyDescent="0.25">
      <c r="A53" s="93" t="s">
        <v>1064</v>
      </c>
      <c r="B53" s="94" t="s">
        <v>843</v>
      </c>
      <c r="C53" s="114"/>
      <c r="D53" s="118">
        <f t="shared" si="2"/>
        <v>0</v>
      </c>
      <c r="E53" s="104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8"/>
      <c r="Q53" s="127"/>
    </row>
    <row r="54" spans="1:18" ht="12.75" customHeight="1" x14ac:dyDescent="0.25">
      <c r="A54" s="93" t="s">
        <v>949</v>
      </c>
      <c r="B54" s="94" t="s">
        <v>1096</v>
      </c>
      <c r="C54" s="114">
        <v>-5000</v>
      </c>
      <c r="D54" s="118">
        <f t="shared" si="2"/>
        <v>-5000</v>
      </c>
      <c r="E54" s="104">
        <f t="shared" si="3"/>
        <v>0</v>
      </c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8"/>
      <c r="Q54" s="127"/>
    </row>
    <row r="55" spans="1:18" ht="12.75" customHeight="1" x14ac:dyDescent="0.25">
      <c r="A55" s="93" t="s">
        <v>844</v>
      </c>
      <c r="B55" s="94" t="s">
        <v>845</v>
      </c>
      <c r="C55" s="114"/>
      <c r="D55" s="118">
        <f t="shared" si="2"/>
        <v>0</v>
      </c>
      <c r="E55" s="104">
        <f t="shared" si="3"/>
        <v>0</v>
      </c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8"/>
      <c r="Q55" s="127"/>
    </row>
    <row r="56" spans="1:18" ht="12.75" customHeight="1" x14ac:dyDescent="0.25">
      <c r="A56" s="93" t="s">
        <v>846</v>
      </c>
      <c r="B56" s="94" t="s">
        <v>847</v>
      </c>
      <c r="C56" s="114">
        <v>-2640</v>
      </c>
      <c r="D56" s="118">
        <f t="shared" si="2"/>
        <v>-2640</v>
      </c>
      <c r="E56" s="104">
        <f t="shared" si="3"/>
        <v>0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8"/>
      <c r="Q56" s="127"/>
    </row>
    <row r="57" spans="1:18" ht="12.75" customHeight="1" x14ac:dyDescent="0.25">
      <c r="A57" s="93" t="s">
        <v>848</v>
      </c>
      <c r="B57" s="94" t="s">
        <v>849</v>
      </c>
      <c r="C57" s="114"/>
      <c r="D57" s="140">
        <f t="shared" si="2"/>
        <v>0</v>
      </c>
      <c r="E57" s="104">
        <f t="shared" si="3"/>
        <v>0</v>
      </c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8"/>
      <c r="Q57" s="127"/>
    </row>
    <row r="58" spans="1:18" ht="12.75" customHeight="1" x14ac:dyDescent="0.25">
      <c r="A58" s="95" t="s">
        <v>963</v>
      </c>
      <c r="B58" s="95" t="s">
        <v>974</v>
      </c>
      <c r="C58" s="110"/>
      <c r="D58" s="140">
        <f t="shared" si="2"/>
        <v>0</v>
      </c>
      <c r="E58" s="104">
        <f t="shared" si="3"/>
        <v>0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8"/>
      <c r="Q58" s="127"/>
    </row>
    <row r="59" spans="1:18" ht="12.75" customHeight="1" x14ac:dyDescent="0.25">
      <c r="A59" s="95" t="s">
        <v>964</v>
      </c>
      <c r="B59" s="95" t="s">
        <v>975</v>
      </c>
      <c r="C59" s="110"/>
      <c r="D59" s="140">
        <f t="shared" si="2"/>
        <v>0</v>
      </c>
      <c r="E59" s="104">
        <f t="shared" si="3"/>
        <v>0</v>
      </c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8"/>
      <c r="Q59" s="127"/>
    </row>
    <row r="60" spans="1:18" ht="12.75" customHeight="1" x14ac:dyDescent="0.25">
      <c r="A60" s="95" t="s">
        <v>965</v>
      </c>
      <c r="B60" s="95" t="s">
        <v>976</v>
      </c>
      <c r="C60" s="110"/>
      <c r="D60" s="140">
        <f t="shared" si="2"/>
        <v>0</v>
      </c>
      <c r="E60" s="104">
        <f t="shared" si="3"/>
        <v>0</v>
      </c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8"/>
      <c r="Q60" s="127"/>
    </row>
    <row r="61" spans="1:18" ht="12.75" customHeight="1" x14ac:dyDescent="0.25">
      <c r="A61" s="95" t="s">
        <v>997</v>
      </c>
      <c r="B61" s="95" t="s">
        <v>1083</v>
      </c>
      <c r="C61" s="110">
        <v>-15036.3</v>
      </c>
      <c r="D61" s="140">
        <f t="shared" si="2"/>
        <v>-15036.3</v>
      </c>
      <c r="E61" s="104">
        <f t="shared" si="3"/>
        <v>0</v>
      </c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8"/>
      <c r="Q61" s="127"/>
    </row>
    <row r="62" spans="1:18" ht="12.75" customHeight="1" x14ac:dyDescent="0.25">
      <c r="A62" s="93" t="s">
        <v>850</v>
      </c>
      <c r="B62" s="94" t="s">
        <v>956</v>
      </c>
      <c r="C62" s="114">
        <v>35790</v>
      </c>
      <c r="D62" s="319">
        <f t="shared" si="2"/>
        <v>35790</v>
      </c>
      <c r="E62" s="104">
        <f t="shared" si="3"/>
        <v>0</v>
      </c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7"/>
    </row>
    <row r="63" spans="1:18" ht="12.75" customHeight="1" x14ac:dyDescent="0.25">
      <c r="A63" s="93" t="s">
        <v>851</v>
      </c>
      <c r="B63" s="94" t="s">
        <v>852</v>
      </c>
      <c r="C63" s="114"/>
      <c r="D63" s="319">
        <f t="shared" si="2"/>
        <v>0</v>
      </c>
      <c r="E63" s="104">
        <f t="shared" si="3"/>
        <v>0</v>
      </c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8"/>
      <c r="Q63" s="127"/>
    </row>
    <row r="64" spans="1:18" ht="12.75" customHeight="1" x14ac:dyDescent="0.25">
      <c r="A64" s="93" t="s">
        <v>853</v>
      </c>
      <c r="B64" s="94" t="s">
        <v>854</v>
      </c>
      <c r="C64" s="114"/>
      <c r="D64" s="319">
        <f t="shared" si="2"/>
        <v>0</v>
      </c>
      <c r="E64" s="104">
        <f t="shared" si="3"/>
        <v>0</v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8"/>
      <c r="Q64" s="127"/>
    </row>
    <row r="65" spans="1:17" ht="12.75" customHeight="1" x14ac:dyDescent="0.25">
      <c r="A65" s="93" t="s">
        <v>855</v>
      </c>
      <c r="B65" s="94" t="s">
        <v>856</v>
      </c>
      <c r="C65" s="114"/>
      <c r="D65" s="319">
        <f t="shared" si="2"/>
        <v>0</v>
      </c>
      <c r="E65" s="104">
        <f t="shared" si="3"/>
        <v>0</v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8"/>
      <c r="Q65" s="127"/>
    </row>
    <row r="66" spans="1:17" ht="12.75" customHeight="1" x14ac:dyDescent="0.25">
      <c r="A66" s="93" t="s">
        <v>857</v>
      </c>
      <c r="B66" s="94" t="s">
        <v>858</v>
      </c>
      <c r="C66" s="114">
        <v>38028.339999999997</v>
      </c>
      <c r="D66" s="319">
        <f t="shared" si="2"/>
        <v>38028.339999999997</v>
      </c>
      <c r="E66" s="104">
        <f t="shared" si="3"/>
        <v>0</v>
      </c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8"/>
      <c r="Q66" s="127"/>
    </row>
    <row r="67" spans="1:17" ht="12.75" customHeight="1" x14ac:dyDescent="0.25">
      <c r="A67" s="93" t="s">
        <v>702</v>
      </c>
      <c r="B67" s="94" t="s">
        <v>957</v>
      </c>
      <c r="C67" s="114">
        <v>8756.7000000000007</v>
      </c>
      <c r="D67" s="319">
        <f t="shared" si="2"/>
        <v>8756.7000000000007</v>
      </c>
      <c r="E67" s="104">
        <f t="shared" si="3"/>
        <v>0</v>
      </c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8"/>
      <c r="Q67" s="127"/>
    </row>
    <row r="68" spans="1:17" ht="12.75" customHeight="1" x14ac:dyDescent="0.25">
      <c r="A68" s="93" t="s">
        <v>859</v>
      </c>
      <c r="B68" s="94" t="s">
        <v>860</v>
      </c>
      <c r="C68" s="114">
        <v>1790.06</v>
      </c>
      <c r="D68" s="319">
        <f t="shared" si="2"/>
        <v>1790.06</v>
      </c>
      <c r="E68" s="104">
        <f t="shared" si="3"/>
        <v>0</v>
      </c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8"/>
      <c r="Q68" s="127"/>
    </row>
    <row r="69" spans="1:17" ht="12.75" customHeight="1" x14ac:dyDescent="0.25">
      <c r="A69" s="93" t="s">
        <v>861</v>
      </c>
      <c r="B69" s="94" t="s">
        <v>862</v>
      </c>
      <c r="C69" s="114">
        <v>8484.15</v>
      </c>
      <c r="D69" s="319">
        <f t="shared" si="2"/>
        <v>8484.15</v>
      </c>
      <c r="E69" s="104">
        <f t="shared" si="3"/>
        <v>0</v>
      </c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8"/>
      <c r="Q69" s="127"/>
    </row>
    <row r="70" spans="1:17" ht="12.75" customHeight="1" x14ac:dyDescent="0.25">
      <c r="A70" s="93" t="s">
        <v>863</v>
      </c>
      <c r="B70" s="94" t="s">
        <v>864</v>
      </c>
      <c r="C70" s="114"/>
      <c r="D70" s="319">
        <f t="shared" ref="D70:D102" si="4">+C70+E70</f>
        <v>0</v>
      </c>
      <c r="E70" s="104">
        <f t="shared" si="3"/>
        <v>0</v>
      </c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8"/>
      <c r="Q70" s="127"/>
    </row>
    <row r="71" spans="1:17" ht="12.75" customHeight="1" x14ac:dyDescent="0.25">
      <c r="A71" s="93" t="s">
        <v>865</v>
      </c>
      <c r="B71" s="94" t="s">
        <v>866</v>
      </c>
      <c r="C71" s="114"/>
      <c r="D71" s="319">
        <f t="shared" si="4"/>
        <v>0</v>
      </c>
      <c r="E71" s="104">
        <f t="shared" si="3"/>
        <v>0</v>
      </c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8"/>
      <c r="Q71" s="127"/>
    </row>
    <row r="72" spans="1:17" ht="12.75" customHeight="1" x14ac:dyDescent="0.25">
      <c r="A72" s="93" t="s">
        <v>867</v>
      </c>
      <c r="B72" s="94" t="s">
        <v>868</v>
      </c>
      <c r="C72" s="114"/>
      <c r="D72" s="319">
        <f t="shared" si="4"/>
        <v>0</v>
      </c>
      <c r="E72" s="104">
        <f t="shared" si="3"/>
        <v>0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8"/>
      <c r="Q72" s="127"/>
    </row>
    <row r="73" spans="1:17" ht="12.75" customHeight="1" x14ac:dyDescent="0.25">
      <c r="A73" s="93" t="s">
        <v>869</v>
      </c>
      <c r="B73" s="94" t="s">
        <v>870</v>
      </c>
      <c r="C73" s="114"/>
      <c r="D73" s="319">
        <f t="shared" si="4"/>
        <v>0</v>
      </c>
      <c r="E73" s="104">
        <f t="shared" si="3"/>
        <v>0</v>
      </c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8"/>
      <c r="Q73" s="127"/>
    </row>
    <row r="74" spans="1:17" ht="12.75" customHeight="1" x14ac:dyDescent="0.25">
      <c r="A74" s="93" t="s">
        <v>871</v>
      </c>
      <c r="B74" s="94" t="s">
        <v>870</v>
      </c>
      <c r="C74" s="114"/>
      <c r="D74" s="319">
        <f t="shared" si="4"/>
        <v>0</v>
      </c>
      <c r="E74" s="104">
        <f t="shared" si="3"/>
        <v>0</v>
      </c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8"/>
      <c r="Q74" s="127"/>
    </row>
    <row r="75" spans="1:17" ht="12.75" customHeight="1" x14ac:dyDescent="0.25">
      <c r="A75" s="93" t="s">
        <v>872</v>
      </c>
      <c r="B75" s="94" t="s">
        <v>873</v>
      </c>
      <c r="C75" s="114"/>
      <c r="D75" s="319">
        <f t="shared" si="4"/>
        <v>0</v>
      </c>
      <c r="E75" s="104">
        <f t="shared" si="3"/>
        <v>0</v>
      </c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8"/>
      <c r="Q75" s="127"/>
    </row>
    <row r="76" spans="1:17" ht="12.75" customHeight="1" x14ac:dyDescent="0.25">
      <c r="A76" s="93" t="s">
        <v>874</v>
      </c>
      <c r="B76" s="94" t="s">
        <v>875</v>
      </c>
      <c r="C76" s="114"/>
      <c r="D76" s="319">
        <f t="shared" si="4"/>
        <v>0</v>
      </c>
      <c r="E76" s="104">
        <f t="shared" si="3"/>
        <v>0</v>
      </c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8"/>
      <c r="Q76" s="127"/>
    </row>
    <row r="77" spans="1:17" ht="12.75" customHeight="1" x14ac:dyDescent="0.25">
      <c r="A77" s="93" t="s">
        <v>924</v>
      </c>
      <c r="B77" s="94" t="s">
        <v>925</v>
      </c>
      <c r="C77" s="114">
        <v>5241.0200000000004</v>
      </c>
      <c r="D77" s="319">
        <f t="shared" si="4"/>
        <v>5241.0200000000004</v>
      </c>
      <c r="E77" s="104">
        <f t="shared" si="3"/>
        <v>0</v>
      </c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8"/>
      <c r="Q77" s="127"/>
    </row>
    <row r="78" spans="1:17" ht="12.75" customHeight="1" x14ac:dyDescent="0.25">
      <c r="A78" s="93" t="s">
        <v>876</v>
      </c>
      <c r="B78" s="94" t="s">
        <v>877</v>
      </c>
      <c r="C78" s="114"/>
      <c r="D78" s="319">
        <f t="shared" si="4"/>
        <v>0</v>
      </c>
      <c r="E78" s="104">
        <f t="shared" si="3"/>
        <v>0</v>
      </c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8"/>
      <c r="Q78" s="127"/>
    </row>
    <row r="79" spans="1:17" ht="12.75" customHeight="1" x14ac:dyDescent="0.25">
      <c r="A79" s="93" t="s">
        <v>878</v>
      </c>
      <c r="B79" s="94" t="s">
        <v>5</v>
      </c>
      <c r="C79" s="114"/>
      <c r="D79" s="319">
        <f t="shared" si="4"/>
        <v>0</v>
      </c>
      <c r="E79" s="104">
        <f t="shared" si="3"/>
        <v>0</v>
      </c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8"/>
      <c r="Q79" s="127"/>
    </row>
    <row r="80" spans="1:17" ht="12.75" customHeight="1" x14ac:dyDescent="0.25">
      <c r="A80" s="93" t="s">
        <v>879</v>
      </c>
      <c r="B80" s="94" t="s">
        <v>880</v>
      </c>
      <c r="C80" s="114"/>
      <c r="D80" s="319">
        <f t="shared" si="4"/>
        <v>0</v>
      </c>
      <c r="E80" s="104">
        <f t="shared" si="3"/>
        <v>0</v>
      </c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8"/>
      <c r="Q80" s="127"/>
    </row>
    <row r="81" spans="1:17" ht="12.75" customHeight="1" x14ac:dyDescent="0.25">
      <c r="A81" s="93" t="s">
        <v>950</v>
      </c>
      <c r="B81" s="94" t="s">
        <v>951</v>
      </c>
      <c r="C81" s="114"/>
      <c r="D81" s="140">
        <f t="shared" si="4"/>
        <v>0</v>
      </c>
      <c r="E81" s="104">
        <f t="shared" si="3"/>
        <v>0</v>
      </c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8"/>
      <c r="Q81" s="127"/>
    </row>
    <row r="82" spans="1:17" ht="12.75" customHeight="1" x14ac:dyDescent="0.25">
      <c r="A82" s="93" t="s">
        <v>961</v>
      </c>
      <c r="B82" s="94" t="s">
        <v>960</v>
      </c>
      <c r="C82" s="114">
        <v>41250</v>
      </c>
      <c r="D82" s="319">
        <f t="shared" si="4"/>
        <v>41250</v>
      </c>
      <c r="E82" s="104">
        <f t="shared" si="3"/>
        <v>0</v>
      </c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8"/>
      <c r="Q82" s="127"/>
    </row>
    <row r="83" spans="1:17" ht="12.75" customHeight="1" x14ac:dyDescent="0.25">
      <c r="A83" s="93" t="s">
        <v>881</v>
      </c>
      <c r="B83" s="94" t="s">
        <v>730</v>
      </c>
      <c r="C83" s="114">
        <v>1929</v>
      </c>
      <c r="D83" s="319">
        <f t="shared" si="4"/>
        <v>1929</v>
      </c>
      <c r="E83" s="104">
        <f t="shared" si="3"/>
        <v>0</v>
      </c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7"/>
    </row>
    <row r="84" spans="1:17" ht="12.75" customHeight="1" x14ac:dyDescent="0.25">
      <c r="A84" s="93" t="s">
        <v>882</v>
      </c>
      <c r="B84" s="94" t="s">
        <v>883</v>
      </c>
      <c r="C84" s="114"/>
      <c r="D84" s="319">
        <f t="shared" si="4"/>
        <v>0</v>
      </c>
      <c r="E84" s="104">
        <f t="shared" si="3"/>
        <v>0</v>
      </c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8"/>
      <c r="Q84" s="127"/>
    </row>
    <row r="85" spans="1:17" ht="12.75" customHeight="1" x14ac:dyDescent="0.25">
      <c r="A85" s="93" t="s">
        <v>914</v>
      </c>
      <c r="B85" s="94" t="s">
        <v>916</v>
      </c>
      <c r="C85" s="114"/>
      <c r="D85" s="319">
        <f t="shared" si="4"/>
        <v>0</v>
      </c>
      <c r="E85" s="104">
        <f t="shared" si="3"/>
        <v>0</v>
      </c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8"/>
      <c r="Q85" s="127"/>
    </row>
    <row r="86" spans="1:17" ht="12.75" customHeight="1" x14ac:dyDescent="0.25">
      <c r="A86" s="93" t="s">
        <v>915</v>
      </c>
      <c r="B86" s="94" t="s">
        <v>917</v>
      </c>
      <c r="C86" s="114"/>
      <c r="D86" s="319">
        <f t="shared" si="4"/>
        <v>0</v>
      </c>
      <c r="E86" s="104">
        <f t="shared" si="3"/>
        <v>0</v>
      </c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8"/>
      <c r="Q86" s="127"/>
    </row>
    <row r="87" spans="1:17" ht="12.75" customHeight="1" x14ac:dyDescent="0.25">
      <c r="A87" s="93" t="s">
        <v>921</v>
      </c>
      <c r="B87" s="94" t="s">
        <v>922</v>
      </c>
      <c r="C87" s="114"/>
      <c r="D87" s="319">
        <f t="shared" si="4"/>
        <v>0</v>
      </c>
      <c r="E87" s="104">
        <f t="shared" si="3"/>
        <v>0</v>
      </c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8"/>
      <c r="Q87" s="127"/>
    </row>
    <row r="88" spans="1:17" ht="12.75" customHeight="1" x14ac:dyDescent="0.25">
      <c r="A88" s="93" t="s">
        <v>700</v>
      </c>
      <c r="B88" s="94" t="s">
        <v>884</v>
      </c>
      <c r="C88" s="114">
        <v>370.88</v>
      </c>
      <c r="D88" s="319">
        <f t="shared" si="4"/>
        <v>370.88</v>
      </c>
      <c r="E88" s="104">
        <f t="shared" si="3"/>
        <v>0</v>
      </c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8"/>
      <c r="Q88" s="127"/>
    </row>
    <row r="89" spans="1:17" ht="12.75" customHeight="1" x14ac:dyDescent="0.25">
      <c r="A89" s="93" t="s">
        <v>601</v>
      </c>
      <c r="B89" s="94" t="s">
        <v>885</v>
      </c>
      <c r="C89" s="114"/>
      <c r="D89" s="319">
        <f t="shared" si="4"/>
        <v>0</v>
      </c>
      <c r="E89" s="104">
        <f t="shared" si="3"/>
        <v>0</v>
      </c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8"/>
      <c r="Q89" s="127"/>
    </row>
    <row r="90" spans="1:17" ht="12.75" customHeight="1" x14ac:dyDescent="0.25">
      <c r="A90" s="93" t="s">
        <v>886</v>
      </c>
      <c r="B90" s="94" t="s">
        <v>887</v>
      </c>
      <c r="C90" s="114">
        <v>72.650000000000006</v>
      </c>
      <c r="D90" s="319">
        <f t="shared" si="4"/>
        <v>72.650000000000006</v>
      </c>
      <c r="E90" s="104">
        <f t="shared" si="3"/>
        <v>0</v>
      </c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8"/>
      <c r="Q90" s="127"/>
    </row>
    <row r="91" spans="1:17" ht="12.75" customHeight="1" x14ac:dyDescent="0.25">
      <c r="A91" s="93" t="s">
        <v>1041</v>
      </c>
      <c r="B91" s="94" t="s">
        <v>1054</v>
      </c>
      <c r="C91" s="114">
        <v>790.64</v>
      </c>
      <c r="D91" s="319">
        <f t="shared" si="4"/>
        <v>790.64</v>
      </c>
      <c r="E91" s="104">
        <f t="shared" si="3"/>
        <v>0</v>
      </c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8"/>
      <c r="Q91" s="127"/>
    </row>
    <row r="92" spans="1:17" ht="12.75" customHeight="1" x14ac:dyDescent="0.25">
      <c r="A92" s="93" t="s">
        <v>282</v>
      </c>
      <c r="B92" s="94" t="s">
        <v>888</v>
      </c>
      <c r="C92" s="114"/>
      <c r="D92" s="319">
        <f t="shared" si="4"/>
        <v>0</v>
      </c>
      <c r="E92" s="104">
        <f t="shared" si="3"/>
        <v>0</v>
      </c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8"/>
      <c r="Q92" s="127"/>
    </row>
    <row r="93" spans="1:17" ht="12.75" customHeight="1" x14ac:dyDescent="0.25">
      <c r="A93" s="93" t="s">
        <v>889</v>
      </c>
      <c r="B93" s="94" t="s">
        <v>890</v>
      </c>
      <c r="C93" s="114">
        <v>3500</v>
      </c>
      <c r="D93" s="319">
        <f t="shared" si="4"/>
        <v>3500</v>
      </c>
      <c r="E93" s="104">
        <f t="shared" si="3"/>
        <v>0</v>
      </c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8"/>
      <c r="Q93" s="127"/>
    </row>
    <row r="94" spans="1:17" ht="12.75" customHeight="1" x14ac:dyDescent="0.25">
      <c r="A94" s="90" t="s">
        <v>891</v>
      </c>
      <c r="B94" s="94" t="s">
        <v>892</v>
      </c>
      <c r="C94" s="114">
        <v>427.9</v>
      </c>
      <c r="D94" s="319">
        <f t="shared" si="4"/>
        <v>427.9</v>
      </c>
      <c r="E94" s="104">
        <f t="shared" si="3"/>
        <v>0</v>
      </c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8"/>
      <c r="Q94" s="127"/>
    </row>
    <row r="95" spans="1:17" ht="12.75" customHeight="1" x14ac:dyDescent="0.25">
      <c r="A95" s="90" t="s">
        <v>1071</v>
      </c>
      <c r="B95" s="94" t="s">
        <v>1072</v>
      </c>
      <c r="C95" s="114">
        <v>17258.77</v>
      </c>
      <c r="D95" s="319">
        <f t="shared" si="4"/>
        <v>17258.77</v>
      </c>
      <c r="E95" s="104">
        <f t="shared" si="3"/>
        <v>0</v>
      </c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8"/>
      <c r="Q95" s="127"/>
    </row>
    <row r="96" spans="1:17" ht="12.75" customHeight="1" x14ac:dyDescent="0.25">
      <c r="A96" s="93" t="s">
        <v>704</v>
      </c>
      <c r="B96" s="94" t="s">
        <v>893</v>
      </c>
      <c r="C96" s="114">
        <v>227.16</v>
      </c>
      <c r="D96" s="319">
        <f t="shared" si="4"/>
        <v>227.16</v>
      </c>
      <c r="E96" s="104">
        <f t="shared" si="3"/>
        <v>0</v>
      </c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8"/>
      <c r="Q96" s="127"/>
    </row>
    <row r="97" spans="1:17" ht="12.75" customHeight="1" x14ac:dyDescent="0.25">
      <c r="A97" s="93" t="s">
        <v>894</v>
      </c>
      <c r="B97" s="94" t="s">
        <v>3</v>
      </c>
      <c r="C97" s="114"/>
      <c r="D97" s="319">
        <f t="shared" si="4"/>
        <v>0</v>
      </c>
      <c r="E97" s="104">
        <f t="shared" si="3"/>
        <v>0</v>
      </c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8"/>
      <c r="Q97" s="127"/>
    </row>
    <row r="98" spans="1:17" ht="12.75" customHeight="1" x14ac:dyDescent="0.25">
      <c r="A98" s="93" t="s">
        <v>895</v>
      </c>
      <c r="B98" s="94" t="s">
        <v>896</v>
      </c>
      <c r="C98" s="114"/>
      <c r="D98" s="319">
        <f t="shared" si="4"/>
        <v>0</v>
      </c>
      <c r="E98" s="104">
        <f t="shared" si="3"/>
        <v>0</v>
      </c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8"/>
      <c r="Q98" s="127"/>
    </row>
    <row r="99" spans="1:17" ht="12.75" customHeight="1" x14ac:dyDescent="0.25">
      <c r="A99" s="93" t="s">
        <v>897</v>
      </c>
      <c r="B99" s="94" t="s">
        <v>92</v>
      </c>
      <c r="C99" s="114"/>
      <c r="D99" s="319">
        <f t="shared" si="4"/>
        <v>0</v>
      </c>
      <c r="E99" s="104">
        <f t="shared" si="3"/>
        <v>0</v>
      </c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8"/>
      <c r="Q99" s="127"/>
    </row>
    <row r="100" spans="1:17" ht="12.75" customHeight="1" x14ac:dyDescent="0.25">
      <c r="A100" s="93" t="s">
        <v>291</v>
      </c>
      <c r="B100" s="94" t="s">
        <v>14</v>
      </c>
      <c r="C100" s="114">
        <v>494.41</v>
      </c>
      <c r="D100" s="319">
        <f t="shared" si="4"/>
        <v>494.41</v>
      </c>
      <c r="E100" s="104">
        <f t="shared" si="3"/>
        <v>0</v>
      </c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8"/>
      <c r="Q100" s="127"/>
    </row>
    <row r="101" spans="1:17" ht="12.75" customHeight="1" x14ac:dyDescent="0.25">
      <c r="A101" s="93" t="s">
        <v>898</v>
      </c>
      <c r="B101" s="94" t="s">
        <v>958</v>
      </c>
      <c r="C101" s="114">
        <v>29204.75</v>
      </c>
      <c r="D101" s="142">
        <f t="shared" si="4"/>
        <v>29204.75</v>
      </c>
      <c r="E101" s="104">
        <f t="shared" si="3"/>
        <v>0</v>
      </c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8"/>
      <c r="Q101" s="127"/>
    </row>
    <row r="102" spans="1:17" ht="12.75" customHeight="1" x14ac:dyDescent="0.25">
      <c r="A102" s="93" t="s">
        <v>372</v>
      </c>
      <c r="B102" s="94" t="s">
        <v>164</v>
      </c>
      <c r="C102" s="114"/>
      <c r="D102" s="142">
        <f t="shared" si="4"/>
        <v>0</v>
      </c>
      <c r="E102" s="104">
        <f t="shared" si="3"/>
        <v>0</v>
      </c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8"/>
      <c r="Q102" s="127"/>
    </row>
    <row r="103" spans="1:17" ht="12.75" customHeight="1" x14ac:dyDescent="0.25">
      <c r="A103" s="93" t="s">
        <v>899</v>
      </c>
      <c r="B103" s="94" t="s">
        <v>15</v>
      </c>
      <c r="C103" s="114">
        <v>10924.98</v>
      </c>
      <c r="D103" s="142">
        <f t="shared" ref="D103:D121" si="5">+C103+E103</f>
        <v>10924.98</v>
      </c>
      <c r="E103" s="104">
        <f t="shared" si="3"/>
        <v>0</v>
      </c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8"/>
      <c r="Q103" s="127"/>
    </row>
    <row r="104" spans="1:17" ht="12.75" customHeight="1" x14ac:dyDescent="0.25">
      <c r="A104" s="93" t="s">
        <v>900</v>
      </c>
      <c r="B104" s="94" t="s">
        <v>971</v>
      </c>
      <c r="C104" s="114"/>
      <c r="D104" s="142">
        <f t="shared" si="5"/>
        <v>0</v>
      </c>
      <c r="E104" s="104">
        <f t="shared" si="3"/>
        <v>0</v>
      </c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8"/>
      <c r="Q104" s="127"/>
    </row>
    <row r="105" spans="1:17" ht="12.75" customHeight="1" x14ac:dyDescent="0.25">
      <c r="A105" s="95" t="s">
        <v>966</v>
      </c>
      <c r="B105" s="90" t="s">
        <v>977</v>
      </c>
      <c r="C105" s="114"/>
      <c r="D105" s="142">
        <f t="shared" si="5"/>
        <v>0</v>
      </c>
      <c r="E105" s="104">
        <f t="shared" si="3"/>
        <v>0</v>
      </c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8"/>
      <c r="Q105" s="127"/>
    </row>
    <row r="106" spans="1:17" ht="12.75" customHeight="1" x14ac:dyDescent="0.25">
      <c r="A106" s="95" t="s">
        <v>967</v>
      </c>
      <c r="B106" s="90" t="s">
        <v>978</v>
      </c>
      <c r="C106" s="114"/>
      <c r="D106" s="142">
        <f t="shared" si="5"/>
        <v>0</v>
      </c>
      <c r="E106" s="104">
        <f t="shared" ref="E106:E121" si="6">SUM(F106:Q106)</f>
        <v>0</v>
      </c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8"/>
      <c r="Q106" s="127"/>
    </row>
    <row r="107" spans="1:17" ht="12.75" customHeight="1" x14ac:dyDescent="0.25">
      <c r="A107" s="95" t="s">
        <v>968</v>
      </c>
      <c r="B107" s="90" t="s">
        <v>979</v>
      </c>
      <c r="C107" s="114"/>
      <c r="D107" s="142">
        <f t="shared" si="5"/>
        <v>0</v>
      </c>
      <c r="E107" s="104">
        <f t="shared" si="6"/>
        <v>0</v>
      </c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8"/>
      <c r="Q107" s="127"/>
    </row>
    <row r="108" spans="1:17" ht="12.75" customHeight="1" x14ac:dyDescent="0.25">
      <c r="A108" s="95" t="s">
        <v>969</v>
      </c>
      <c r="B108" s="90" t="s">
        <v>980</v>
      </c>
      <c r="C108" s="114"/>
      <c r="D108" s="142">
        <f t="shared" si="5"/>
        <v>0</v>
      </c>
      <c r="E108" s="104">
        <f t="shared" si="6"/>
        <v>0</v>
      </c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8"/>
      <c r="Q108" s="127"/>
    </row>
    <row r="109" spans="1:17" ht="12.75" customHeight="1" x14ac:dyDescent="0.25">
      <c r="A109" s="95" t="s">
        <v>972</v>
      </c>
      <c r="B109" s="90" t="s">
        <v>981</v>
      </c>
      <c r="C109" s="114"/>
      <c r="D109" s="142">
        <f t="shared" si="5"/>
        <v>0</v>
      </c>
      <c r="E109" s="104">
        <f t="shared" si="6"/>
        <v>0</v>
      </c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8"/>
      <c r="Q109" s="127"/>
    </row>
    <row r="110" spans="1:17" ht="12.75" customHeight="1" x14ac:dyDescent="0.25">
      <c r="A110" s="95" t="s">
        <v>970</v>
      </c>
      <c r="B110" s="90" t="s">
        <v>982</v>
      </c>
      <c r="C110" s="114"/>
      <c r="D110" s="142">
        <f t="shared" si="5"/>
        <v>0</v>
      </c>
      <c r="E110" s="104">
        <f t="shared" si="6"/>
        <v>0</v>
      </c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8"/>
      <c r="Q110" s="127"/>
    </row>
    <row r="111" spans="1:17" ht="12.75" customHeight="1" x14ac:dyDescent="0.25">
      <c r="A111" s="95" t="s">
        <v>999</v>
      </c>
      <c r="B111" s="90" t="s">
        <v>1000</v>
      </c>
      <c r="C111" s="114"/>
      <c r="D111" s="142">
        <f t="shared" si="5"/>
        <v>0</v>
      </c>
      <c r="E111" s="104">
        <f t="shared" si="6"/>
        <v>0</v>
      </c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8"/>
      <c r="Q111" s="127"/>
    </row>
    <row r="112" spans="1:17" ht="12.75" customHeight="1" x14ac:dyDescent="0.25">
      <c r="A112" s="95" t="s">
        <v>998</v>
      </c>
      <c r="B112" s="90" t="s">
        <v>1083</v>
      </c>
      <c r="C112" s="114">
        <v>22626.59</v>
      </c>
      <c r="D112" s="142">
        <f t="shared" si="5"/>
        <v>22626.59</v>
      </c>
      <c r="E112" s="104">
        <f t="shared" si="6"/>
        <v>0</v>
      </c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8"/>
      <c r="Q112" s="127"/>
    </row>
    <row r="113" spans="1:17" ht="12.75" customHeight="1" x14ac:dyDescent="0.25">
      <c r="A113" s="93" t="s">
        <v>901</v>
      </c>
      <c r="B113" s="94" t="s">
        <v>902</v>
      </c>
      <c r="C113" s="114">
        <v>2500</v>
      </c>
      <c r="D113" s="319">
        <f t="shared" si="5"/>
        <v>2500</v>
      </c>
      <c r="E113" s="104">
        <f t="shared" si="6"/>
        <v>0</v>
      </c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8"/>
      <c r="Q113" s="127"/>
    </row>
    <row r="114" spans="1:17" ht="12.75" customHeight="1" x14ac:dyDescent="0.25">
      <c r="A114" s="93" t="s">
        <v>903</v>
      </c>
      <c r="B114" s="94" t="s">
        <v>739</v>
      </c>
      <c r="C114" s="114">
        <v>8093.07</v>
      </c>
      <c r="D114" s="319">
        <f t="shared" si="5"/>
        <v>8093.07</v>
      </c>
      <c r="E114" s="104">
        <f t="shared" si="6"/>
        <v>0</v>
      </c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8"/>
      <c r="Q114" s="127"/>
    </row>
    <row r="115" spans="1:17" ht="12.75" customHeight="1" x14ac:dyDescent="0.25">
      <c r="A115" s="96" t="s">
        <v>918</v>
      </c>
      <c r="B115" s="97" t="s">
        <v>959</v>
      </c>
      <c r="C115" s="114"/>
      <c r="D115" s="319">
        <f t="shared" si="5"/>
        <v>0</v>
      </c>
      <c r="E115" s="104">
        <f t="shared" si="6"/>
        <v>0</v>
      </c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8"/>
      <c r="Q115" s="127"/>
    </row>
    <row r="116" spans="1:17" ht="12.75" customHeight="1" x14ac:dyDescent="0.25">
      <c r="A116" s="96" t="s">
        <v>904</v>
      </c>
      <c r="B116" s="97" t="s">
        <v>905</v>
      </c>
      <c r="C116" s="114">
        <v>5012.67</v>
      </c>
      <c r="D116" s="319">
        <f t="shared" si="5"/>
        <v>5012.67</v>
      </c>
      <c r="E116" s="104">
        <f t="shared" si="6"/>
        <v>0</v>
      </c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8"/>
      <c r="Q116" s="127"/>
    </row>
    <row r="117" spans="1:17" ht="12.75" customHeight="1" x14ac:dyDescent="0.25">
      <c r="A117" s="96" t="s">
        <v>906</v>
      </c>
      <c r="B117" s="97" t="s">
        <v>907</v>
      </c>
      <c r="C117" s="114">
        <v>37125</v>
      </c>
      <c r="D117" s="319">
        <f t="shared" si="5"/>
        <v>37125</v>
      </c>
      <c r="E117" s="104">
        <f t="shared" si="6"/>
        <v>0</v>
      </c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8"/>
      <c r="Q117" s="127"/>
    </row>
    <row r="118" spans="1:17" ht="12.75" customHeight="1" x14ac:dyDescent="0.25">
      <c r="A118" s="96" t="s">
        <v>908</v>
      </c>
      <c r="B118" s="97" t="s">
        <v>909</v>
      </c>
      <c r="C118" s="114">
        <v>738.39</v>
      </c>
      <c r="D118" s="319">
        <f t="shared" si="5"/>
        <v>738.39</v>
      </c>
      <c r="E118" s="104">
        <f t="shared" si="6"/>
        <v>0</v>
      </c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8"/>
      <c r="Q118" s="127"/>
    </row>
    <row r="119" spans="1:17" ht="12.75" customHeight="1" x14ac:dyDescent="0.25">
      <c r="A119" s="96" t="s">
        <v>910</v>
      </c>
      <c r="B119" s="97" t="s">
        <v>911</v>
      </c>
      <c r="C119" s="114">
        <v>5213.8900000000003</v>
      </c>
      <c r="D119" s="319">
        <f t="shared" si="5"/>
        <v>5213.8900000000003</v>
      </c>
      <c r="E119" s="104">
        <f t="shared" si="6"/>
        <v>0</v>
      </c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8"/>
      <c r="Q119" s="127"/>
    </row>
    <row r="120" spans="1:17" ht="12.75" customHeight="1" x14ac:dyDescent="0.25">
      <c r="A120" s="96" t="s">
        <v>912</v>
      </c>
      <c r="B120" s="97" t="s">
        <v>821</v>
      </c>
      <c r="C120" s="110"/>
      <c r="D120" s="319">
        <f t="shared" si="5"/>
        <v>0</v>
      </c>
      <c r="E120" s="104">
        <f t="shared" si="6"/>
        <v>0</v>
      </c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8"/>
      <c r="Q120" s="127"/>
    </row>
    <row r="121" spans="1:17" ht="12.75" customHeight="1" thickBot="1" x14ac:dyDescent="0.3">
      <c r="A121" s="98" t="s">
        <v>919</v>
      </c>
      <c r="B121" s="99" t="s">
        <v>920</v>
      </c>
      <c r="C121" s="144"/>
      <c r="D121" s="144">
        <f t="shared" si="5"/>
        <v>0</v>
      </c>
      <c r="E121" s="104">
        <f t="shared" si="6"/>
        <v>0</v>
      </c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30"/>
      <c r="Q121" s="131"/>
    </row>
    <row r="122" spans="1:17" ht="11.15" customHeight="1" x14ac:dyDescent="0.25">
      <c r="C122" s="114"/>
      <c r="D122" s="114"/>
      <c r="E122" s="102"/>
      <c r="F122" s="134"/>
      <c r="M122" s="115"/>
      <c r="N122" s="115"/>
    </row>
    <row r="123" spans="1:17" ht="11.15" customHeight="1" x14ac:dyDescent="0.25">
      <c r="C123" s="114"/>
      <c r="D123" s="114">
        <f>SUM(D38:D121)</f>
        <v>-47671.940000000046</v>
      </c>
      <c r="E123" s="103"/>
      <c r="F123" s="135">
        <f>SUM(F4:F121)</f>
        <v>-5028.1500000000033</v>
      </c>
      <c r="G123" s="115">
        <f>SUM(G4:G121)</f>
        <v>0</v>
      </c>
      <c r="H123" s="115">
        <f t="shared" ref="H123:Q123" si="7">SUM(H4:H121)</f>
        <v>0</v>
      </c>
      <c r="I123" s="115">
        <f t="shared" si="7"/>
        <v>0</v>
      </c>
      <c r="J123" s="115">
        <f t="shared" si="7"/>
        <v>0</v>
      </c>
      <c r="K123" s="115">
        <f t="shared" si="7"/>
        <v>0</v>
      </c>
      <c r="L123" s="115">
        <f t="shared" si="7"/>
        <v>0</v>
      </c>
      <c r="M123" s="115">
        <f t="shared" si="7"/>
        <v>0</v>
      </c>
      <c r="N123" s="115">
        <f t="shared" si="7"/>
        <v>0</v>
      </c>
      <c r="O123" s="115">
        <f t="shared" si="7"/>
        <v>0</v>
      </c>
      <c r="P123" s="115">
        <f t="shared" si="7"/>
        <v>0</v>
      </c>
      <c r="Q123" s="115">
        <f t="shared" si="7"/>
        <v>0</v>
      </c>
    </row>
    <row r="124" spans="1:17" ht="11.15" customHeight="1" x14ac:dyDescent="0.25">
      <c r="C124" s="114"/>
      <c r="D124" s="114"/>
      <c r="E124" s="103"/>
      <c r="F124" s="135"/>
      <c r="M124" s="115"/>
      <c r="N124" s="115"/>
    </row>
    <row r="125" spans="1:17" ht="11.15" customHeight="1" x14ac:dyDescent="0.25">
      <c r="C125" s="114"/>
      <c r="D125" s="114">
        <f>ROUND(SUM(D4:D121),2)</f>
        <v>17228.77</v>
      </c>
      <c r="E125" s="103"/>
      <c r="F125" s="135"/>
      <c r="M125" s="115"/>
      <c r="N125" s="115"/>
    </row>
    <row r="126" spans="1:17" ht="11.15" customHeight="1" x14ac:dyDescent="0.25">
      <c r="C126" s="114"/>
      <c r="D126" s="114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-Mar</vt:lpstr>
      <vt:lpstr>TB</vt:lpstr>
      <vt:lpstr>Investment</vt:lpstr>
      <vt:lpstr>Budget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-Mar'!Print_Area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2019-04-08T13:37:54Z</cp:lastPrinted>
  <dcterms:created xsi:type="dcterms:W3CDTF">2009-02-26T10:12:44Z</dcterms:created>
  <dcterms:modified xsi:type="dcterms:W3CDTF">2019-04-24T10:29:12Z</dcterms:modified>
</cp:coreProperties>
</file>