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IMC\2019\February 2019\Pre read\For DMS\"/>
    </mc:Choice>
  </mc:AlternateContent>
  <bookViews>
    <workbookView xWindow="0" yWindow="0" windowWidth="28800" windowHeight="11700"/>
  </bookViews>
  <sheets>
    <sheet name="Budget 2018-19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state="hidden" r:id="rId7"/>
    <sheet name="TB (2) -September" sheetId="15" state="hidden" r:id="rId8"/>
    <sheet name="TB" sheetId="13" state="hidden" r:id="rId9"/>
    <sheet name="Investment" sheetId="16" state="hidden" r:id="rId10"/>
    <sheet name=" Budget 2018" sheetId="19" state="hidden" r:id="rId11"/>
  </sheets>
  <definedNames>
    <definedName name="_xlnm._FilterDatabase" localSheetId="0" hidden="1">'Budget 2018-19'!$B$2:$M$2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'Budget 2018-19'!#REF!</definedName>
    <definedName name="_sJ43">'Budget 2018-19'!#REF!</definedName>
    <definedName name="_xlnm.Print_Area" localSheetId="6">'Balance Sheet'!$A$1:$G$41</definedName>
    <definedName name="_xlnm.Print_Area" localSheetId="0">'Budget 2018-19'!$B$1:$M$79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TB!$A$1:$Q$124</definedName>
    <definedName name="_xlnm.Print_Area" localSheetId="7">'TB (2) -September'!$A$1:$F$124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AI78" i="10" l="1"/>
  <c r="F76" i="10" l="1"/>
  <c r="AJ46" i="10"/>
  <c r="AJ45" i="10"/>
  <c r="AI50" i="10"/>
  <c r="AI21" i="10"/>
  <c r="AI6" i="10"/>
  <c r="AI70" i="10"/>
  <c r="AI54" i="10"/>
  <c r="AI36" i="10"/>
  <c r="AI37" i="10" s="1"/>
  <c r="AI32" i="10"/>
  <c r="AI23" i="10"/>
  <c r="AI71" i="10" l="1"/>
  <c r="AI73" i="10"/>
  <c r="E5" i="10"/>
  <c r="E27" i="10"/>
  <c r="M6" i="10"/>
  <c r="L10" i="10"/>
  <c r="L13" i="10"/>
  <c r="L14" i="10"/>
  <c r="L17" i="10"/>
  <c r="L18" i="10"/>
  <c r="L19" i="10"/>
  <c r="L20" i="10"/>
  <c r="M21" i="10"/>
  <c r="M32" i="10"/>
  <c r="M36" i="10"/>
  <c r="L49" i="10"/>
  <c r="L50" i="10"/>
  <c r="L51" i="10"/>
  <c r="L52" i="10"/>
  <c r="L53" i="10"/>
  <c r="M54" i="10"/>
  <c r="L57" i="10"/>
  <c r="L58" i="10" s="1"/>
  <c r="M58" i="10"/>
  <c r="L62" i="10"/>
  <c r="L63" i="10"/>
  <c r="L64" i="10"/>
  <c r="L67" i="10"/>
  <c r="L70" i="10"/>
  <c r="L73" i="10"/>
  <c r="L75" i="10"/>
  <c r="M76" i="10"/>
  <c r="K4" i="10"/>
  <c r="L4" i="10" s="1"/>
  <c r="K5" i="10"/>
  <c r="K21" i="10"/>
  <c r="K27" i="10"/>
  <c r="K28" i="10"/>
  <c r="L28" i="10" s="1"/>
  <c r="K29" i="10"/>
  <c r="L29" i="10" s="1"/>
  <c r="K30" i="10"/>
  <c r="L30" i="10" s="1"/>
  <c r="K31" i="10"/>
  <c r="L31" i="10" s="1"/>
  <c r="K46" i="10"/>
  <c r="L46" i="10" s="1"/>
  <c r="K47" i="10"/>
  <c r="L47" i="10" s="1"/>
  <c r="K48" i="10"/>
  <c r="L48" i="10" s="1"/>
  <c r="K58" i="10"/>
  <c r="K76" i="10"/>
  <c r="K6" i="10" l="1"/>
  <c r="L5" i="10"/>
  <c r="L6" i="10" s="1"/>
  <c r="L76" i="10"/>
  <c r="L21" i="10"/>
  <c r="L27" i="10"/>
  <c r="L32" i="10" s="1"/>
  <c r="K32" i="10"/>
  <c r="K23" i="10"/>
  <c r="L54" i="10"/>
  <c r="M77" i="10"/>
  <c r="M23" i="10"/>
  <c r="K54" i="10"/>
  <c r="K77" i="10" s="1"/>
  <c r="D50" i="13"/>
  <c r="L23" i="10" l="1"/>
  <c r="L77" i="10"/>
  <c r="I70" i="10"/>
  <c r="I54" i="10"/>
  <c r="I50" i="10"/>
  <c r="I36" i="10"/>
  <c r="I32" i="10"/>
  <c r="I21" i="10"/>
  <c r="I6" i="10"/>
  <c r="H20" i="10"/>
  <c r="AJ20" i="10" s="1"/>
  <c r="C49" i="10"/>
  <c r="I37" i="10" l="1"/>
  <c r="H49" i="10"/>
  <c r="J49" i="10" s="1"/>
  <c r="AJ49" i="10" s="1"/>
  <c r="I23" i="10"/>
  <c r="I71" i="10"/>
  <c r="E26" i="13"/>
  <c r="E28" i="13"/>
  <c r="E29" i="13"/>
  <c r="I73" i="10" l="1"/>
  <c r="J85" i="16"/>
  <c r="J82" i="16"/>
  <c r="G85" i="16"/>
  <c r="G82" i="16"/>
  <c r="H85" i="16"/>
  <c r="I85" i="16"/>
  <c r="K85" i="16"/>
  <c r="F85" i="16"/>
  <c r="H58" i="16"/>
  <c r="I58" i="16"/>
  <c r="K58" i="16"/>
  <c r="F58" i="16"/>
  <c r="F11" i="16"/>
  <c r="B80" i="16"/>
  <c r="L79" i="16"/>
  <c r="K79" i="16"/>
  <c r="H79" i="16"/>
  <c r="L78" i="16"/>
  <c r="J78" i="16"/>
  <c r="G78" i="16"/>
  <c r="L76" i="16"/>
  <c r="L72" i="16"/>
  <c r="L80" i="16" s="1"/>
  <c r="I72" i="16"/>
  <c r="F72" i="16"/>
  <c r="D6" i="15" l="1"/>
  <c r="D7" i="15"/>
  <c r="D8" i="15"/>
  <c r="T63" i="10" l="1"/>
  <c r="T64" i="10"/>
  <c r="T65" i="10"/>
  <c r="T66" i="10"/>
  <c r="T67" i="10"/>
  <c r="T68" i="10"/>
  <c r="T69" i="10"/>
  <c r="T70" i="10"/>
  <c r="T71" i="10"/>
  <c r="T72" i="10"/>
  <c r="T73" i="10"/>
  <c r="T74" i="10"/>
  <c r="T75" i="10"/>
  <c r="T62" i="10"/>
  <c r="T49" i="10"/>
  <c r="T50" i="10"/>
  <c r="T51" i="10"/>
  <c r="T52" i="10"/>
  <c r="T53" i="10"/>
  <c r="D49" i="10" s="1"/>
  <c r="T11" i="10"/>
  <c r="T12" i="10"/>
  <c r="T13" i="10"/>
  <c r="T14" i="10"/>
  <c r="T15" i="10"/>
  <c r="T16" i="10"/>
  <c r="T17" i="10"/>
  <c r="T18" i="10"/>
  <c r="T19" i="10"/>
  <c r="T20" i="10"/>
  <c r="U20" i="10" s="1"/>
  <c r="E20" i="10" s="1"/>
  <c r="D20" i="10" s="1"/>
  <c r="T10" i="10"/>
  <c r="G70" i="10" l="1"/>
  <c r="G54" i="10"/>
  <c r="G50" i="10"/>
  <c r="G36" i="10"/>
  <c r="G32" i="10"/>
  <c r="G6" i="10"/>
  <c r="G21" i="10"/>
  <c r="G23" i="10" l="1"/>
  <c r="G71" i="10"/>
  <c r="B10" i="3"/>
  <c r="C53" i="10" l="1"/>
  <c r="F53" i="10" l="1"/>
  <c r="F54" i="10" s="1"/>
  <c r="H53" i="10"/>
  <c r="J53" i="10" s="1"/>
  <c r="T57" i="10"/>
  <c r="J54" i="10" l="1"/>
  <c r="AJ54" i="10" s="1"/>
  <c r="AJ53" i="10"/>
  <c r="AA57" i="10"/>
  <c r="E53" i="10"/>
  <c r="X40" i="10"/>
  <c r="AA40" i="10"/>
  <c r="E54" i="10" l="1"/>
  <c r="D53" i="10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8" i="13"/>
  <c r="D29" i="13"/>
  <c r="D30" i="13"/>
  <c r="D31" i="13"/>
  <c r="D32" i="13"/>
  <c r="D33" i="13"/>
  <c r="D34" i="13"/>
  <c r="D4" i="13"/>
  <c r="D5" i="13"/>
  <c r="I69" i="16" l="1"/>
  <c r="I80" i="16" s="1"/>
  <c r="G69" i="16"/>
  <c r="G80" i="16" s="1"/>
  <c r="H69" i="16"/>
  <c r="H80" i="16" s="1"/>
  <c r="J69" i="16"/>
  <c r="J80" i="16" s="1"/>
  <c r="F69" i="16"/>
  <c r="F80" i="16" s="1"/>
  <c r="D48" i="15" l="1"/>
  <c r="D49" i="15"/>
  <c r="D50" i="15"/>
  <c r="D51" i="15"/>
  <c r="D52" i="15"/>
  <c r="D53" i="15"/>
  <c r="D48" i="13"/>
  <c r="D52" i="13"/>
  <c r="L68" i="16" l="1"/>
  <c r="K68" i="16" s="1"/>
  <c r="L67" i="16"/>
  <c r="J67" i="16"/>
  <c r="G67" i="16"/>
  <c r="L65" i="16"/>
  <c r="L61" i="16"/>
  <c r="I61" i="16"/>
  <c r="F61" i="16"/>
  <c r="H68" i="16" l="1"/>
  <c r="L57" i="16" l="1"/>
  <c r="K57" i="16" s="1"/>
  <c r="K69" i="16" s="1"/>
  <c r="K80" i="16" s="1"/>
  <c r="J56" i="16"/>
  <c r="G56" i="16"/>
  <c r="L55" i="16"/>
  <c r="J55" i="16"/>
  <c r="G55" i="16"/>
  <c r="L53" i="16"/>
  <c r="L49" i="16"/>
  <c r="I49" i="16"/>
  <c r="F49" i="16"/>
  <c r="H57" i="16" l="1"/>
  <c r="E16" i="3" l="1"/>
  <c r="F80" i="19" l="1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AG5" i="10" l="1"/>
  <c r="T39" i="10"/>
  <c r="M39" i="10" s="1"/>
  <c r="M40" i="10" s="1"/>
  <c r="M41" i="10" s="1"/>
  <c r="M79" i="10" s="1"/>
  <c r="T35" i="10"/>
  <c r="T36" i="10" s="1"/>
  <c r="T4" i="10"/>
  <c r="T40" i="10" l="1"/>
  <c r="T58" i="10"/>
  <c r="T6" i="10"/>
  <c r="AH5" i="10"/>
  <c r="T76" i="10"/>
  <c r="T21" i="10"/>
  <c r="T23" i="10" l="1"/>
  <c r="J43" i="16"/>
  <c r="G43" i="16"/>
  <c r="E12" i="15" l="1"/>
  <c r="E13" i="15"/>
  <c r="E14" i="15"/>
  <c r="E15" i="15"/>
  <c r="D12" i="15" l="1"/>
  <c r="F121" i="15" l="1"/>
  <c r="O4" i="10" l="1"/>
  <c r="O75" i="10"/>
  <c r="O70" i="10"/>
  <c r="O67" i="10"/>
  <c r="O64" i="10"/>
  <c r="O63" i="10"/>
  <c r="O62" i="10"/>
  <c r="O57" i="10"/>
  <c r="O52" i="10"/>
  <c r="O51" i="10"/>
  <c r="O48" i="10"/>
  <c r="O47" i="10"/>
  <c r="O46" i="10"/>
  <c r="O39" i="10"/>
  <c r="O35" i="10"/>
  <c r="O31" i="10"/>
  <c r="O30" i="10"/>
  <c r="O29" i="10"/>
  <c r="O28" i="10"/>
  <c r="O27" i="10"/>
  <c r="O20" i="10"/>
  <c r="O19" i="10"/>
  <c r="O18" i="10"/>
  <c r="O17" i="10"/>
  <c r="O14" i="10"/>
  <c r="O13" i="10"/>
  <c r="O10" i="10"/>
  <c r="O5" i="10"/>
  <c r="O6" i="10"/>
  <c r="O21" i="10"/>
  <c r="O32" i="10"/>
  <c r="O36" i="10"/>
  <c r="O40" i="10"/>
  <c r="O53" i="10"/>
  <c r="O54" i="10"/>
  <c r="O58" i="10"/>
  <c r="O76" i="10"/>
  <c r="O73" i="10" l="1"/>
  <c r="O77" i="10"/>
  <c r="O41" i="10"/>
  <c r="O23" i="10"/>
  <c r="L27" i="16"/>
  <c r="L38" i="16"/>
  <c r="L44" i="16"/>
  <c r="K44" i="16" s="1"/>
  <c r="L42" i="16"/>
  <c r="J42" i="16"/>
  <c r="G42" i="16"/>
  <c r="L40" i="16"/>
  <c r="L36" i="16"/>
  <c r="I36" i="16"/>
  <c r="F36" i="16"/>
  <c r="B2" i="3"/>
  <c r="H44" i="16" l="1"/>
  <c r="O79" i="10"/>
  <c r="E37" i="13" l="1"/>
  <c r="D37" i="13" s="1"/>
  <c r="E38" i="13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E47" i="13"/>
  <c r="E49" i="13"/>
  <c r="D49" i="13" s="1"/>
  <c r="E50" i="13"/>
  <c r="E51" i="13"/>
  <c r="E53" i="13"/>
  <c r="D53" i="13" s="1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E96" i="13"/>
  <c r="D96" i="13" s="1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E117" i="13"/>
  <c r="D117" i="13" s="1"/>
  <c r="E118" i="13"/>
  <c r="D118" i="13" s="1"/>
  <c r="E119" i="13"/>
  <c r="D119" i="13" s="1"/>
  <c r="G121" i="13"/>
  <c r="H121" i="13"/>
  <c r="I121" i="13"/>
  <c r="J121" i="13"/>
  <c r="K121" i="13"/>
  <c r="L121" i="13"/>
  <c r="M121" i="13"/>
  <c r="C10" i="10" l="1"/>
  <c r="C63" i="10"/>
  <c r="C35" i="10"/>
  <c r="D51" i="13"/>
  <c r="C4" i="10" s="1"/>
  <c r="D47" i="13"/>
  <c r="C60" i="10"/>
  <c r="H4" i="10" l="1"/>
  <c r="F35" i="10"/>
  <c r="K39" i="10" s="1"/>
  <c r="L39" i="10" s="1"/>
  <c r="L40" i="10" s="1"/>
  <c r="H10" i="10"/>
  <c r="J10" i="10" s="1"/>
  <c r="AJ10" i="10" s="1"/>
  <c r="K40" i="10"/>
  <c r="H60" i="10"/>
  <c r="J60" i="10" s="1"/>
  <c r="AJ60" i="10" s="1"/>
  <c r="H63" i="10"/>
  <c r="J63" i="10" s="1"/>
  <c r="AJ63" i="10" s="1"/>
  <c r="C5" i="10"/>
  <c r="D5" i="10" s="1"/>
  <c r="H35" i="10"/>
  <c r="J35" i="10" s="1"/>
  <c r="AJ35" i="10" s="1"/>
  <c r="AJ4" i="10"/>
  <c r="F6" i="10"/>
  <c r="D121" i="13"/>
  <c r="P4" i="10"/>
  <c r="L32" i="16"/>
  <c r="K32" i="16" s="1"/>
  <c r="L31" i="16"/>
  <c r="J31" i="16"/>
  <c r="G31" i="16"/>
  <c r="L29" i="16"/>
  <c r="L25" i="16"/>
  <c r="I25" i="16"/>
  <c r="F25" i="16"/>
  <c r="L21" i="16"/>
  <c r="K21" i="16" s="1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B22" i="16" s="1"/>
  <c r="B33" i="16" s="1"/>
  <c r="B45" i="16" s="1"/>
  <c r="B58" i="16" s="1"/>
  <c r="B69" i="16" s="1"/>
  <c r="L10" i="16"/>
  <c r="K10" i="16" s="1"/>
  <c r="I8" i="16"/>
  <c r="L7" i="16"/>
  <c r="L5" i="16"/>
  <c r="I5" i="16"/>
  <c r="F5" i="16"/>
  <c r="J11" i="16"/>
  <c r="G11" i="16"/>
  <c r="G22" i="16" s="1"/>
  <c r="G33" i="16" s="1"/>
  <c r="G45" i="16" s="1"/>
  <c r="F36" i="10" l="1"/>
  <c r="P5" i="10"/>
  <c r="H5" i="10"/>
  <c r="C6" i="10"/>
  <c r="H21" i="16"/>
  <c r="J22" i="16"/>
  <c r="I11" i="16"/>
  <c r="I22" i="16" s="1"/>
  <c r="I33" i="16" s="1"/>
  <c r="I45" i="16" s="1"/>
  <c r="L11" i="16"/>
  <c r="L22" i="16" s="1"/>
  <c r="L33" i="16" s="1"/>
  <c r="L45" i="16" s="1"/>
  <c r="L58" i="16" s="1"/>
  <c r="L69" i="16" s="1"/>
  <c r="H10" i="16"/>
  <c r="H32" i="16"/>
  <c r="F22" i="16"/>
  <c r="F33" i="16" s="1"/>
  <c r="F45" i="16" s="1"/>
  <c r="J33" i="16"/>
  <c r="J45" i="16" s="1"/>
  <c r="H11" i="16"/>
  <c r="H22" i="16" s="1"/>
  <c r="K11" i="16"/>
  <c r="K22" i="16" s="1"/>
  <c r="K33" i="16" s="1"/>
  <c r="K45" i="16" s="1"/>
  <c r="E5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B23" i="3" s="1"/>
  <c r="E30" i="13"/>
  <c r="E31" i="13"/>
  <c r="E32" i="13"/>
  <c r="E33" i="13"/>
  <c r="E34" i="13"/>
  <c r="E38" i="15"/>
  <c r="E39" i="15"/>
  <c r="E40" i="15"/>
  <c r="E41" i="15"/>
  <c r="E42" i="15"/>
  <c r="E43" i="15"/>
  <c r="E44" i="15"/>
  <c r="E45" i="15"/>
  <c r="E46" i="15"/>
  <c r="E47" i="15"/>
  <c r="E49" i="15"/>
  <c r="E50" i="15"/>
  <c r="E51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C3" i="13"/>
  <c r="J6" i="10" l="1"/>
  <c r="AJ5" i="10"/>
  <c r="AJ6" i="10" s="1"/>
  <c r="P6" i="10"/>
  <c r="H6" i="10"/>
  <c r="H33" i="16"/>
  <c r="H45" i="16" s="1"/>
  <c r="D30" i="15"/>
  <c r="D31" i="15"/>
  <c r="D32" i="15"/>
  <c r="D33" i="15"/>
  <c r="D90" i="15"/>
  <c r="P73" i="10" l="1"/>
  <c r="AG57" i="10" l="1"/>
  <c r="U58" i="10" l="1"/>
  <c r="V58" i="10"/>
  <c r="W58" i="10"/>
  <c r="X58" i="10"/>
  <c r="Y58" i="10"/>
  <c r="Z58" i="10"/>
  <c r="AA58" i="10"/>
  <c r="AB58" i="10"/>
  <c r="AC58" i="10"/>
  <c r="AD58" i="10"/>
  <c r="AE58" i="10"/>
  <c r="AF58" i="10"/>
  <c r="B14" i="3"/>
  <c r="AC39" i="10" l="1"/>
  <c r="AC40" i="10" s="1"/>
  <c r="Z39" i="10"/>
  <c r="Z40" i="10" l="1"/>
  <c r="P20" i="10"/>
  <c r="U40" i="10" l="1"/>
  <c r="V40" i="10"/>
  <c r="Y40" i="10"/>
  <c r="AB40" i="10"/>
  <c r="AD40" i="10"/>
  <c r="AE40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H33" i="10"/>
  <c r="AH3" i="10"/>
  <c r="AH34" i="10"/>
  <c r="AH37" i="10"/>
  <c r="AH38" i="10"/>
  <c r="X19" i="10" l="1"/>
  <c r="Y19" i="10"/>
  <c r="Z19" i="10"/>
  <c r="AA19" i="10"/>
  <c r="AB19" i="10"/>
  <c r="AC19" i="10"/>
  <c r="AD19" i="10"/>
  <c r="AE19" i="10"/>
  <c r="AF19" i="10"/>
  <c r="AG53" i="10"/>
  <c r="AH53" i="10" s="1"/>
  <c r="P53" i="10" l="1"/>
  <c r="AG20" i="10"/>
  <c r="AH20" i="10" s="1"/>
  <c r="D109" i="15" l="1"/>
  <c r="D110" i="15"/>
  <c r="D60" i="15"/>
  <c r="D119" i="15" l="1"/>
  <c r="D118" i="15"/>
  <c r="D117" i="15"/>
  <c r="D116" i="15"/>
  <c r="D115" i="15"/>
  <c r="D114" i="15"/>
  <c r="D113" i="15"/>
  <c r="D112" i="15"/>
  <c r="D111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59" i="15"/>
  <c r="D58" i="15"/>
  <c r="D57" i="15"/>
  <c r="D56" i="15"/>
  <c r="D55" i="15"/>
  <c r="D54" i="15"/>
  <c r="D47" i="15"/>
  <c r="D46" i="15"/>
  <c r="D45" i="15"/>
  <c r="D44" i="15"/>
  <c r="D43" i="15"/>
  <c r="D42" i="15"/>
  <c r="D41" i="15"/>
  <c r="D40" i="15"/>
  <c r="D39" i="15"/>
  <c r="D38" i="15"/>
  <c r="E37" i="15"/>
  <c r="D37" i="15" s="1"/>
  <c r="D34" i="15"/>
  <c r="D29" i="15"/>
  <c r="D28" i="15"/>
  <c r="D26" i="15"/>
  <c r="D25" i="15"/>
  <c r="D24" i="15"/>
  <c r="D23" i="15"/>
  <c r="E22" i="15"/>
  <c r="D22" i="15" s="1"/>
  <c r="E21" i="15"/>
  <c r="D21" i="15" s="1"/>
  <c r="E20" i="15"/>
  <c r="D20" i="15" s="1"/>
  <c r="E19" i="15"/>
  <c r="D19" i="15" s="1"/>
  <c r="E18" i="15"/>
  <c r="D18" i="15" s="1"/>
  <c r="E17" i="15"/>
  <c r="D17" i="15" s="1"/>
  <c r="E16" i="15"/>
  <c r="D16" i="15" s="1"/>
  <c r="D15" i="15"/>
  <c r="D14" i="15"/>
  <c r="D13" i="15"/>
  <c r="E11" i="15"/>
  <c r="D11" i="15" s="1"/>
  <c r="E10" i="15"/>
  <c r="D10" i="15" s="1"/>
  <c r="E9" i="15"/>
  <c r="D9" i="15" s="1"/>
  <c r="E8" i="15"/>
  <c r="E7" i="15"/>
  <c r="E5" i="15"/>
  <c r="D5" i="15" s="1"/>
  <c r="E4" i="15"/>
  <c r="D4" i="15" s="1"/>
  <c r="C3" i="15"/>
  <c r="D27" i="15" l="1"/>
  <c r="D3" i="15" s="1"/>
  <c r="D121" i="15"/>
  <c r="D123" i="15" l="1"/>
  <c r="E3" i="15"/>
  <c r="F39" i="3"/>
  <c r="E26" i="3" l="1"/>
  <c r="F29" i="3" s="1"/>
  <c r="F31" i="3" l="1"/>
  <c r="F41" i="3" s="1"/>
  <c r="F43" i="3" l="1"/>
  <c r="F27" i="13"/>
  <c r="F121" i="13" l="1"/>
  <c r="E27" i="13"/>
  <c r="D27" i="13" s="1"/>
  <c r="C27" i="10" l="1"/>
  <c r="D27" i="10" s="1"/>
  <c r="P27" i="10" l="1"/>
  <c r="AG35" i="10"/>
  <c r="T27" i="10" l="1"/>
  <c r="H27" i="10"/>
  <c r="J27" i="10" s="1"/>
  <c r="AJ27" i="10" s="1"/>
  <c r="AG36" i="10"/>
  <c r="AH36" i="10" s="1"/>
  <c r="AH3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E69" i="10" s="1"/>
  <c r="AF4" i="10"/>
  <c r="AF6" i="10" s="1"/>
  <c r="AE4" i="10"/>
  <c r="AE6" i="10" s="1"/>
  <c r="AD4" i="10"/>
  <c r="AD6" i="10" s="1"/>
  <c r="AC4" i="10"/>
  <c r="AC6" i="10" s="1"/>
  <c r="AB4" i="10"/>
  <c r="AB6" i="10" s="1"/>
  <c r="AA4" i="10"/>
  <c r="AA6" i="10" s="1"/>
  <c r="Z4" i="10"/>
  <c r="Z6" i="10" s="1"/>
  <c r="Y4" i="10"/>
  <c r="Y6" i="10" s="1"/>
  <c r="X4" i="10"/>
  <c r="X6" i="10" s="1"/>
  <c r="W4" i="10"/>
  <c r="W6" i="10" s="1"/>
  <c r="V4" i="10"/>
  <c r="V6" i="10" s="1"/>
  <c r="U4" i="10"/>
  <c r="E4" i="10" s="1"/>
  <c r="E6" i="10" l="1"/>
  <c r="D4" i="10"/>
  <c r="U6" i="10"/>
  <c r="AG75" i="10"/>
  <c r="AH75" i="10" s="1"/>
  <c r="Q121" i="13"/>
  <c r="P121" i="13"/>
  <c r="O121" i="13"/>
  <c r="N121" i="13"/>
  <c r="D6" i="10" l="1"/>
  <c r="B25" i="3"/>
  <c r="E4" i="13" l="1"/>
  <c r="P35" i="10" l="1"/>
  <c r="P36" i="10" s="1"/>
  <c r="G37" i="10"/>
  <c r="G73" i="10" s="1"/>
  <c r="C42" i="10"/>
  <c r="C43" i="10"/>
  <c r="C44" i="10"/>
  <c r="D44" i="10" s="1"/>
  <c r="C47" i="10"/>
  <c r="C14" i="10"/>
  <c r="C48" i="10"/>
  <c r="C66" i="10"/>
  <c r="C54" i="10"/>
  <c r="C19" i="10"/>
  <c r="C17" i="10"/>
  <c r="C18" i="10"/>
  <c r="C69" i="10"/>
  <c r="H69" i="10" l="1"/>
  <c r="J69" i="10" s="1"/>
  <c r="AJ69" i="10" s="1"/>
  <c r="D69" i="10"/>
  <c r="H17" i="10"/>
  <c r="J17" i="10" s="1"/>
  <c r="AJ17" i="10" s="1"/>
  <c r="H54" i="10"/>
  <c r="D54" i="10"/>
  <c r="H48" i="10"/>
  <c r="J48" i="10" s="1"/>
  <c r="AJ48" i="10" s="1"/>
  <c r="H47" i="10"/>
  <c r="J47" i="10" s="1"/>
  <c r="AJ47" i="10" s="1"/>
  <c r="H18" i="10"/>
  <c r="J18" i="10" s="1"/>
  <c r="AJ18" i="10" s="1"/>
  <c r="H19" i="10"/>
  <c r="J19" i="10" s="1"/>
  <c r="AJ19" i="10" s="1"/>
  <c r="H66" i="10"/>
  <c r="J66" i="10" s="1"/>
  <c r="AJ66" i="10" s="1"/>
  <c r="H14" i="10"/>
  <c r="J14" i="10" s="1"/>
  <c r="AJ14" i="10" s="1"/>
  <c r="K35" i="10"/>
  <c r="P18" i="10"/>
  <c r="P19" i="10"/>
  <c r="P70" i="10"/>
  <c r="P14" i="10"/>
  <c r="P48" i="10"/>
  <c r="T46" i="10"/>
  <c r="P75" i="10"/>
  <c r="P17" i="10"/>
  <c r="P52" i="10"/>
  <c r="P51" i="10"/>
  <c r="P47" i="10"/>
  <c r="P46" i="10"/>
  <c r="C50" i="10"/>
  <c r="P57" i="10"/>
  <c r="P67" i="10"/>
  <c r="P10" i="10"/>
  <c r="P64" i="10"/>
  <c r="C59" i="10"/>
  <c r="C58" i="10"/>
  <c r="C13" i="10"/>
  <c r="AG58" i="10"/>
  <c r="C30" i="10"/>
  <c r="E30" i="10" s="1"/>
  <c r="C29" i="10"/>
  <c r="E29" i="10" s="1"/>
  <c r="C35" i="3"/>
  <c r="B12" i="3"/>
  <c r="B20" i="3"/>
  <c r="B13" i="3"/>
  <c r="B21" i="3"/>
  <c r="B11" i="3"/>
  <c r="C6" i="3"/>
  <c r="L35" i="10" l="1"/>
  <c r="L36" i="10" s="1"/>
  <c r="L41" i="10" s="1"/>
  <c r="L79" i="10" s="1"/>
  <c r="H58" i="10"/>
  <c r="J58" i="10" s="1"/>
  <c r="AJ58" i="10" s="1"/>
  <c r="H13" i="10"/>
  <c r="J13" i="10" s="1"/>
  <c r="H59" i="10"/>
  <c r="J59" i="10" s="1"/>
  <c r="K36" i="10"/>
  <c r="T47" i="10"/>
  <c r="H42" i="10"/>
  <c r="J42" i="10" s="1"/>
  <c r="AJ42" i="10" s="1"/>
  <c r="T48" i="10"/>
  <c r="H43" i="10"/>
  <c r="J43" i="10" s="1"/>
  <c r="AJ43" i="10" s="1"/>
  <c r="H44" i="10"/>
  <c r="J44" i="10" s="1"/>
  <c r="AJ44" i="10" s="1"/>
  <c r="P54" i="10"/>
  <c r="P13" i="10"/>
  <c r="P63" i="10"/>
  <c r="H50" i="10"/>
  <c r="F70" i="10"/>
  <c r="F50" i="10"/>
  <c r="P62" i="10"/>
  <c r="C70" i="10"/>
  <c r="B15" i="3"/>
  <c r="B16" i="3" s="1"/>
  <c r="P30" i="10"/>
  <c r="P29" i="10"/>
  <c r="P58" i="10"/>
  <c r="C28" i="10"/>
  <c r="E28" i="10" s="1"/>
  <c r="C21" i="10"/>
  <c r="C41" i="3"/>
  <c r="C31" i="10"/>
  <c r="C36" i="3"/>
  <c r="J21" i="10" l="1"/>
  <c r="J23" i="10" s="1"/>
  <c r="AJ13" i="10"/>
  <c r="AJ21" i="10" s="1"/>
  <c r="AJ23" i="10" s="1"/>
  <c r="J70" i="10"/>
  <c r="AJ70" i="10" s="1"/>
  <c r="AJ59" i="10"/>
  <c r="H21" i="10"/>
  <c r="C71" i="10"/>
  <c r="H71" i="10" s="1"/>
  <c r="K41" i="10"/>
  <c r="K79" i="10" s="1"/>
  <c r="T54" i="10"/>
  <c r="T77" i="10" s="1"/>
  <c r="T29" i="10"/>
  <c r="U29" i="10" s="1"/>
  <c r="AG29" i="10" s="1"/>
  <c r="T30" i="10"/>
  <c r="J50" i="10"/>
  <c r="H29" i="10"/>
  <c r="J29" i="10" s="1"/>
  <c r="AJ29" i="10" s="1"/>
  <c r="H30" i="10"/>
  <c r="J30" i="10" s="1"/>
  <c r="AJ30" i="10" s="1"/>
  <c r="P31" i="10"/>
  <c r="F21" i="10"/>
  <c r="F23" i="10" s="1"/>
  <c r="T28" i="10"/>
  <c r="F32" i="10"/>
  <c r="F37" i="10" s="1"/>
  <c r="F71" i="10"/>
  <c r="H70" i="10"/>
  <c r="P28" i="10"/>
  <c r="P76" i="10"/>
  <c r="C36" i="10"/>
  <c r="P39" i="10"/>
  <c r="P40" i="10" s="1"/>
  <c r="C23" i="10"/>
  <c r="P21" i="10"/>
  <c r="C32" i="10"/>
  <c r="C37" i="10" s="1"/>
  <c r="C37" i="3"/>
  <c r="J71" i="10" l="1"/>
  <c r="AJ71" i="10" s="1"/>
  <c r="AJ50" i="10"/>
  <c r="P77" i="10"/>
  <c r="H36" i="10"/>
  <c r="J36" i="10" s="1"/>
  <c r="AJ36" i="10" s="1"/>
  <c r="U28" i="10"/>
  <c r="V28" i="10" s="1"/>
  <c r="W28" i="10" s="1"/>
  <c r="X28" i="10" s="1"/>
  <c r="Y28" i="10" s="1"/>
  <c r="Z28" i="10" s="1"/>
  <c r="AA28" i="10" s="1"/>
  <c r="AB28" i="10" s="1"/>
  <c r="AC28" i="10" s="1"/>
  <c r="AD28" i="10" s="1"/>
  <c r="AE28" i="10" s="1"/>
  <c r="AF28" i="10" s="1"/>
  <c r="T31" i="10"/>
  <c r="U31" i="10" s="1"/>
  <c r="H28" i="10"/>
  <c r="J28" i="10" s="1"/>
  <c r="AJ28" i="10" s="1"/>
  <c r="U30" i="10"/>
  <c r="AG30" i="10"/>
  <c r="AH30" i="10" s="1"/>
  <c r="H31" i="10"/>
  <c r="J31" i="10" s="1"/>
  <c r="AJ31" i="10" s="1"/>
  <c r="F73" i="10"/>
  <c r="F78" i="10" s="1"/>
  <c r="H23" i="10"/>
  <c r="P23" i="10"/>
  <c r="P32" i="10"/>
  <c r="C73" i="10" l="1"/>
  <c r="J32" i="10"/>
  <c r="AJ32" i="10" s="1"/>
  <c r="T32" i="10"/>
  <c r="T41" i="10" s="1"/>
  <c r="T79" i="10" s="1"/>
  <c r="H32" i="10"/>
  <c r="H37" i="10" s="1"/>
  <c r="H73" i="10" s="1"/>
  <c r="P41" i="10"/>
  <c r="P79" i="10"/>
  <c r="J37" i="10" l="1"/>
  <c r="W39" i="10"/>
  <c r="AF39" i="10"/>
  <c r="AF40" i="10" s="1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E63" i="10" s="1"/>
  <c r="D63" i="10" s="1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E59" i="10" s="1"/>
  <c r="D59" i="10" s="1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E60" i="10" s="1"/>
  <c r="D60" i="10" s="1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E66" i="10" s="1"/>
  <c r="D66" i="10" s="1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D14" i="10" s="1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E48" i="10" s="1"/>
  <c r="D48" i="10" s="1"/>
  <c r="W19" i="10"/>
  <c r="V19" i="10"/>
  <c r="U19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AF31" i="10"/>
  <c r="AF32" i="10" s="1"/>
  <c r="AE31" i="10"/>
  <c r="AD31" i="10"/>
  <c r="AC31" i="10"/>
  <c r="AB31" i="10"/>
  <c r="AB32" i="10" s="1"/>
  <c r="AB41" i="10" s="1"/>
  <c r="AA31" i="10"/>
  <c r="AA32" i="10" s="1"/>
  <c r="AA41" i="10" s="1"/>
  <c r="Z31" i="10"/>
  <c r="Z32" i="10" s="1"/>
  <c r="Y31" i="10"/>
  <c r="Y32" i="10" s="1"/>
  <c r="Y41" i="10" s="1"/>
  <c r="X31" i="10"/>
  <c r="X32" i="10" s="1"/>
  <c r="X41" i="10" s="1"/>
  <c r="W31" i="10"/>
  <c r="W32" i="10" s="1"/>
  <c r="V31" i="10"/>
  <c r="E31" i="10" s="1"/>
  <c r="J73" i="10" l="1"/>
  <c r="J78" i="10" s="1"/>
  <c r="AJ78" i="10" s="1"/>
  <c r="AJ37" i="10"/>
  <c r="AJ73" i="10" s="1"/>
  <c r="W54" i="10"/>
  <c r="Y54" i="10"/>
  <c r="AA54" i="10"/>
  <c r="AE54" i="10"/>
  <c r="E32" i="10"/>
  <c r="D31" i="10"/>
  <c r="U54" i="10"/>
  <c r="E42" i="10"/>
  <c r="E43" i="10"/>
  <c r="D43" i="10" s="1"/>
  <c r="E47" i="10"/>
  <c r="D47" i="10" s="1"/>
  <c r="E17" i="10"/>
  <c r="D17" i="10" s="1"/>
  <c r="E18" i="10"/>
  <c r="D18" i="10" s="1"/>
  <c r="U76" i="10"/>
  <c r="E58" i="10"/>
  <c r="W76" i="10"/>
  <c r="W77" i="10" s="1"/>
  <c r="Y76" i="10"/>
  <c r="Y77" i="10" s="1"/>
  <c r="AA76" i="10"/>
  <c r="AA77" i="10" s="1"/>
  <c r="AC76" i="10"/>
  <c r="AE76" i="10"/>
  <c r="E10" i="10"/>
  <c r="E13" i="10"/>
  <c r="D13" i="10" s="1"/>
  <c r="E19" i="10"/>
  <c r="D19" i="10" s="1"/>
  <c r="W40" i="10"/>
  <c r="E35" i="10"/>
  <c r="V54" i="10"/>
  <c r="X54" i="10"/>
  <c r="Z54" i="10"/>
  <c r="AB54" i="10"/>
  <c r="AD54" i="10"/>
  <c r="AF54" i="10"/>
  <c r="V76" i="10"/>
  <c r="Z76" i="10"/>
  <c r="AB76" i="10"/>
  <c r="AD76" i="10"/>
  <c r="AF76" i="10"/>
  <c r="W41" i="10"/>
  <c r="V32" i="10"/>
  <c r="V41" i="10" s="1"/>
  <c r="Z41" i="10"/>
  <c r="AF41" i="10"/>
  <c r="AC54" i="10"/>
  <c r="AC77" i="10" s="1"/>
  <c r="AC32" i="10"/>
  <c r="AC41" i="10" s="1"/>
  <c r="X76" i="10"/>
  <c r="AB21" i="10"/>
  <c r="AB23" i="10" s="1"/>
  <c r="U21" i="10"/>
  <c r="U23" i="10" s="1"/>
  <c r="W21" i="10"/>
  <c r="W23" i="10" s="1"/>
  <c r="Y21" i="10"/>
  <c r="Y23" i="10" s="1"/>
  <c r="AA21" i="10"/>
  <c r="AA23" i="10" s="1"/>
  <c r="AC21" i="10"/>
  <c r="AC23" i="10" s="1"/>
  <c r="AE21" i="10"/>
  <c r="AE23" i="10" s="1"/>
  <c r="V21" i="10"/>
  <c r="V23" i="10" s="1"/>
  <c r="X21" i="10"/>
  <c r="X23" i="10" s="1"/>
  <c r="Z21" i="10"/>
  <c r="Z23" i="10" s="1"/>
  <c r="AD21" i="10"/>
  <c r="AD23" i="10" s="1"/>
  <c r="AF21" i="10"/>
  <c r="AF23" i="10" s="1"/>
  <c r="U32" i="10"/>
  <c r="U41" i="10" s="1"/>
  <c r="AG14" i="10"/>
  <c r="AH14" i="10" s="1"/>
  <c r="AG31" i="10"/>
  <c r="AH31" i="10" s="1"/>
  <c r="AG39" i="10"/>
  <c r="AG4" i="10"/>
  <c r="AG6" i="10" s="1"/>
  <c r="AG27" i="10"/>
  <c r="AE77" i="10" l="1"/>
  <c r="Y79" i="10"/>
  <c r="E36" i="10"/>
  <c r="D36" i="10" s="1"/>
  <c r="D35" i="10"/>
  <c r="E21" i="10"/>
  <c r="D10" i="10"/>
  <c r="E70" i="10"/>
  <c r="D70" i="10" s="1"/>
  <c r="D58" i="10"/>
  <c r="E50" i="10"/>
  <c r="D42" i="10"/>
  <c r="AA79" i="10"/>
  <c r="U77" i="10"/>
  <c r="U79" i="10" s="1"/>
  <c r="E37" i="10"/>
  <c r="D32" i="10"/>
  <c r="W79" i="10"/>
  <c r="AF77" i="10"/>
  <c r="AF79" i="10" s="1"/>
  <c r="AB77" i="10"/>
  <c r="AB79" i="10" s="1"/>
  <c r="X77" i="10"/>
  <c r="AD77" i="10"/>
  <c r="Z77" i="10"/>
  <c r="V77" i="10"/>
  <c r="V79" i="10" s="1"/>
  <c r="Z79" i="10"/>
  <c r="AC79" i="10"/>
  <c r="X79" i="10"/>
  <c r="AG40" i="10"/>
  <c r="AH40" i="10" s="1"/>
  <c r="AH39" i="10"/>
  <c r="AH4" i="10"/>
  <c r="AH27" i="10"/>
  <c r="D37" i="10" l="1"/>
  <c r="E71" i="10"/>
  <c r="D71" i="10" s="1"/>
  <c r="D50" i="10"/>
  <c r="E23" i="10"/>
  <c r="D23" i="10" s="1"/>
  <c r="D21" i="10"/>
  <c r="AH6" i="10"/>
  <c r="E73" i="10" l="1"/>
  <c r="D73" i="10" s="1"/>
  <c r="AG48" i="10"/>
  <c r="AH48" i="10" s="1"/>
  <c r="AG47" i="10"/>
  <c r="AH47" i="10" s="1"/>
  <c r="AG51" i="10"/>
  <c r="AH57" i="10"/>
  <c r="AG17" i="10"/>
  <c r="AH17" i="10" s="1"/>
  <c r="AG18" i="10"/>
  <c r="AH18" i="10" s="1"/>
  <c r="AG62" i="10"/>
  <c r="AG10" i="10"/>
  <c r="AG13" i="10"/>
  <c r="AH13" i="10" s="1"/>
  <c r="AG19" i="10"/>
  <c r="AH19" i="10" s="1"/>
  <c r="AG52" i="10"/>
  <c r="AH52" i="10" s="1"/>
  <c r="AG73" i="10"/>
  <c r="AH73" i="10" s="1"/>
  <c r="AG70" i="10"/>
  <c r="AH70" i="10" s="1"/>
  <c r="AG64" i="10"/>
  <c r="AH64" i="10" s="1"/>
  <c r="AG63" i="10"/>
  <c r="AH63" i="10" s="1"/>
  <c r="AG67" i="10"/>
  <c r="AH67" i="10" s="1"/>
  <c r="AG46" i="10"/>
  <c r="AH58" i="10" l="1"/>
  <c r="AG54" i="10"/>
  <c r="AH62" i="10"/>
  <c r="AG76" i="10"/>
  <c r="AH76" i="10" s="1"/>
  <c r="AH10" i="10"/>
  <c r="AG21" i="10"/>
  <c r="AH46" i="10"/>
  <c r="AH51" i="10"/>
  <c r="AG77" i="10" l="1"/>
  <c r="AH54" i="10"/>
  <c r="AH21" i="10"/>
  <c r="AG23" i="10"/>
  <c r="B24" i="3"/>
  <c r="AH77" i="10" l="1"/>
  <c r="C39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3" i="13" l="1"/>
  <c r="D123" i="13"/>
  <c r="C31" i="9"/>
  <c r="I31" i="9"/>
  <c r="H31" i="9"/>
  <c r="B22" i="3"/>
  <c r="B26" i="3" s="1"/>
  <c r="C29" i="3" s="1"/>
  <c r="C31" i="3" s="1"/>
  <c r="C43" i="3" s="1"/>
  <c r="AD32" i="10" l="1"/>
  <c r="AD41" i="10" s="1"/>
  <c r="AD79" i="10" s="1"/>
  <c r="AH29" i="10" l="1"/>
  <c r="AE32" i="10" l="1"/>
  <c r="AE41" i="10" s="1"/>
  <c r="AE79" i="10" s="1"/>
  <c r="AG28" i="10"/>
  <c r="AH28" i="10" s="1"/>
  <c r="AG32" i="10" l="1"/>
  <c r="AH32" i="10" s="1"/>
  <c r="AG41" i="10" l="1"/>
  <c r="AH41" i="10" s="1"/>
  <c r="AG79" i="10" l="1"/>
  <c r="AH79" i="10" s="1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£84 bank charges
</t>
        </r>
      </text>
    </comment>
  </commentList>
</comments>
</file>

<file path=xl/sharedStrings.xml><?xml version="1.0" encoding="utf-8"?>
<sst xmlns="http://schemas.openxmlformats.org/spreadsheetml/2006/main" count="2894" uniqueCount="1104">
  <si>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</si>
  <si>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</si>
  <si>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</si>
  <si>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</si>
  <si>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</si>
  <si>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</si>
  <si>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</si>
  <si>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</si>
  <si>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</si>
  <si>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</si>
  <si>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</si>
  <si>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</si>
  <si>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</si>
  <si>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</si>
  <si>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</si>
  <si>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</si>
  <si>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</si>
  <si>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</si>
  <si>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</si>
  <si>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</si>
  <si>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</si>
  <si>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</si>
  <si>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</si>
  <si>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</si>
  <si>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</si>
  <si>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</si>
  <si>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</si>
  <si>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</si>
  <si>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</si>
  <si>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</si>
  <si>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</si>
  <si>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</si>
  <si>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</si>
  <si>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</si>
  <si>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</si>
  <si>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</si>
  <si>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</si>
  <si>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</si>
  <si>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</si>
  <si>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</si>
  <si>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</si>
  <si>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</si>
  <si>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</si>
  <si>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</si>
  <si>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</si>
  <si>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</si>
  <si>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</si>
  <si>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</si>
  <si>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</si>
  <si>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</si>
  <si>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</si>
  <si>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</si>
  <si>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</si>
  <si>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</si>
  <si>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</si>
  <si>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</si>
  <si>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</si>
  <si>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</si>
  <si>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</si>
  <si>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</si>
  <si>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</si>
  <si>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</si>
  <si>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</si>
  <si>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</si>
  <si>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</si>
  <si>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</si>
  <si>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</si>
  <si>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</si>
  <si>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</si>
  <si>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</si>
  <si>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</si>
  <si>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</si>
  <si>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</si>
  <si>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</si>
  <si>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</si>
  <si>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</si>
  <si>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</si>
  <si>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</si>
  <si>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</si>
  <si>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</si>
  <si>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</si>
  <si>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</si>
  <si>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</si>
  <si>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</si>
  <si>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</si>
  <si>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</si>
  <si>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</si>
  <si>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</si>
  <si>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</si>
  <si>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</si>
  <si>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</si>
  <si>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</si>
  <si>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</si>
  <si>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</si>
  <si>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</si>
  <si>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</si>
  <si>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</si>
  <si>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</si>
  <si>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</si>
  <si>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</si>
  <si>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</si>
  <si>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</si>
  <si>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</si>
  <si>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</si>
  <si>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</si>
  <si>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</si>
  <si>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</si>
  <si>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</si>
  <si>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</si>
  <si>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</si>
  <si>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</si>
  <si>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</si>
  <si>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</si>
  <si>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</si>
  <si>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</si>
  <si>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</si>
  <si>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</si>
  <si>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</si>
  <si>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</si>
  <si>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</si>
  <si>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</si>
  <si>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</si>
  <si>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</si>
  <si>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</si>
  <si>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</si>
  <si>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</si>
  <si>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</si>
  <si>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</si>
  <si>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</si>
  <si>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</si>
  <si>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</si>
  <si>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</si>
  <si>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</si>
  <si>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</si>
  <si>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</si>
  <si>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</si>
  <si>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</si>
  <si>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</si>
  <si>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</si>
  <si>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</si>
  <si>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</si>
  <si>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</si>
  <si>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</si>
  <si>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</si>
  <si>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</si>
  <si>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</si>
  <si>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</si>
  <si>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</si>
  <si>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</si>
  <si>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</si>
  <si>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</si>
  <si>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</si>
  <si>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</si>
  <si>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</si>
  <si>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</si>
  <si>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</si>
  <si>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</si>
  <si>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</si>
  <si>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</si>
  <si>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</si>
  <si>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</si>
  <si>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</si>
  <si>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</si>
  <si>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</si>
  <si>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</si>
  <si>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</si>
  <si>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</si>
  <si>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</si>
  <si>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</si>
  <si>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</si>
  <si>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</si>
  <si>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</si>
  <si>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</si>
  <si>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</si>
  <si>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</si>
  <si>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</si>
  <si>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</si>
  <si>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</si>
  <si>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</si>
  <si>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</si>
  <si>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</si>
  <si>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</si>
  <si>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</si>
  <si>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</si>
  <si>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</si>
  <si>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</si>
  <si>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</si>
  <si>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</si>
  <si>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</si>
  <si>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</si>
  <si>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</si>
  <si>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</si>
  <si>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</si>
  <si>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</si>
  <si>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</si>
  <si>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</si>
  <si>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</si>
  <si>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</si>
  <si>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</si>
  <si>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</si>
  <si>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</si>
  <si>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</si>
  <si>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</si>
  <si>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</si>
  <si>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</si>
  <si>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</si>
  <si>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</si>
  <si>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</si>
  <si>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</si>
  <si>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</si>
  <si>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</si>
  <si>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</si>
  <si>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</si>
  <si>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</si>
  <si>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</si>
  <si>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</si>
  <si>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</si>
  <si>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</si>
  <si>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</si>
  <si>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</si>
  <si>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</si>
  <si>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</si>
  <si>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</si>
  <si>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</si>
  <si>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</si>
  <si>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</si>
  <si>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</si>
  <si>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</si>
  <si>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</si>
  <si>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</si>
  <si>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</si>
  <si>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</si>
  <si>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</si>
  <si>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</si>
  <si>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</si>
  <si>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</si>
  <si>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</si>
  <si>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</si>
  <si>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</si>
  <si>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</si>
  <si>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</si>
  <si>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</si>
  <si>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</si>
  <si>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</si>
  <si>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</si>
  <si>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</si>
  <si>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</si>
  <si>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</si>
  <si>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</si>
  <si>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</si>
  <si>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</si>
  <si>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</si>
  <si>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</si>
  <si>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</si>
  <si>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</si>
  <si>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</si>
  <si>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</si>
  <si>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</si>
  <si>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</si>
  <si>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</si>
  <si>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</si>
  <si>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</si>
  <si>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</si>
  <si>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</si>
  <si>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</si>
  <si>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</si>
  <si>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</si>
  <si>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</si>
  <si>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</si>
  <si>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</si>
  <si>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</si>
  <si>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</si>
  <si>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</si>
  <si>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</si>
  <si>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</si>
  <si>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</si>
  <si>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</si>
  <si>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</si>
  <si>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</si>
  <si>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</si>
  <si>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</si>
  <si>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</si>
  <si>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</si>
  <si>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</si>
  <si>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</si>
  <si>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</si>
  <si>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</si>
  <si>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</si>
  <si>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</si>
  <si>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</si>
  <si>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</si>
  <si>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</si>
  <si>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</si>
  <si>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</si>
  <si>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</si>
  <si>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</si>
  <si>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</si>
  <si>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</si>
  <si>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</si>
  <si>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</si>
  <si>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</si>
  <si>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</si>
  <si>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</si>
  <si>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</si>
  <si>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</si>
  <si>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</si>
  <si>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</si>
  <si>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</si>
  <si>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</si>
  <si>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</si>
  <si>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</si>
  <si>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</si>
  <si>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</si>
  <si>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</si>
  <si>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</si>
  <si>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</si>
  <si>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</si>
  <si>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</si>
  <si>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</si>
  <si>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</si>
  <si>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</si>
  <si>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</si>
  <si>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</si>
  <si>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</si>
  <si>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</si>
  <si>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</si>
  <si>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</si>
  <si>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</si>
  <si>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</si>
  <si>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</si>
  <si>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</si>
  <si>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</si>
  <si>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</si>
  <si>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</si>
  <si>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</si>
  <si>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</si>
  <si>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</si>
  <si>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</si>
  <si>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</si>
  <si>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</si>
  <si>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</si>
  <si>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</si>
  <si>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</si>
  <si>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</si>
  <si>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</si>
  <si>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</si>
  <si>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</si>
  <si>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</si>
  <si>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</si>
  <si>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</si>
  <si>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</si>
  <si>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</si>
  <si>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</si>
  <si>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</si>
  <si>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</si>
  <si>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</si>
  <si>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</si>
  <si>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</si>
  <si>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</si>
  <si>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</si>
  <si>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</si>
  <si>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</si>
  <si>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</si>
  <si>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</si>
  <si>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</si>
  <si>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</si>
  <si>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</si>
  <si>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</si>
  <si>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</si>
  <si>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</si>
  <si>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</si>
  <si>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</si>
  <si>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</si>
  <si>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</si>
  <si>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</si>
  <si>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</si>
  <si>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</si>
  <si>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</si>
  <si>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</si>
  <si>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</si>
  <si>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</si>
  <si>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</si>
  <si>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</si>
  <si>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</si>
  <si>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</si>
  <si>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</si>
  <si>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</si>
  <si>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</si>
  <si>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</si>
  <si>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</si>
  <si>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</si>
  <si>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</si>
  <si>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</si>
  <si>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</si>
  <si>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</si>
  <si>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</si>
  <si>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</si>
  <si>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</si>
  <si>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</si>
  <si>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</si>
  <si>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</si>
  <si>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</si>
  <si>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</si>
  <si>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</si>
  <si>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</si>
  <si>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</si>
  <si>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</si>
  <si>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</si>
  <si>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</si>
  <si>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</si>
  <si>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</si>
  <si>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</si>
  <si>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</si>
  <si>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</si>
  <si>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</si>
  <si>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</si>
  <si>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</si>
  <si>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</si>
  <si>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</si>
  <si>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</si>
  <si>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</si>
  <si>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</si>
  <si>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</si>
  <si>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</si>
  <si>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</si>
  <si>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</si>
  <si>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</si>
  <si>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</si>
  <si>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</si>
  <si>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</si>
  <si>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</si>
  <si>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</si>
  <si>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</si>
  <si>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</si>
  <si>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</si>
  <si>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</si>
  <si>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</si>
  <si>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</si>
  <si>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</si>
  <si>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</si>
  <si>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</si>
  <si>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</si>
  <si>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</si>
  <si>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</si>
  <si>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</si>
  <si>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</si>
  <si>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</si>
  <si>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</si>
  <si>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</si>
  <si>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</si>
  <si>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</si>
  <si>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</si>
  <si>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</si>
  <si>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</si>
  <si>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</si>
  <si>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</si>
  <si>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</si>
  <si>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</si>
  <si>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</si>
  <si>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</si>
  <si>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</si>
  <si>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</si>
  <si>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</si>
  <si>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</si>
  <si>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</si>
  <si>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</si>
  <si>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</si>
  <si>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</si>
  <si>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</si>
  <si>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</si>
  <si>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</si>
  <si>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</si>
  <si>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</si>
  <si>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</si>
  <si>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</si>
  <si>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</si>
  <si>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</si>
  <si>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</si>
  <si>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</si>
  <si>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</si>
  <si>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</si>
  <si>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</si>
  <si>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</si>
  <si>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</si>
  <si>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</si>
  <si>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</si>
  <si>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</si>
  <si>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</si>
  <si>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</si>
  <si>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</si>
  <si>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</si>
  <si>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</si>
  <si>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</si>
  <si>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</si>
  <si>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</si>
  <si>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</si>
  <si>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</si>
  <si>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</si>
  <si>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</si>
  <si>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</si>
  <si>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</si>
  <si>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</si>
  <si>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</si>
  <si>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</si>
  <si>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</si>
  <si>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</si>
  <si>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</si>
  <si>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</si>
  <si>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</si>
  <si>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</si>
  <si>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</si>
  <si>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</si>
  <si>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</si>
  <si>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</si>
  <si>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</si>
  <si>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</si>
  <si>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</si>
  <si>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</si>
  <si>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</si>
  <si>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</si>
  <si>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</si>
  <si>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</si>
  <si>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</si>
  <si>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</si>
  <si>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</si>
  <si>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</si>
  <si>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</si>
  <si>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</si>
  <si>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</si>
  <si>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</si>
  <si>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</si>
  <si>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</si>
  <si>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</si>
  <si>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</si>
  <si>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</si>
  <si>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</si>
  <si>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</si>
  <si>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</si>
  <si>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</si>
  <si>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</si>
  <si>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</si>
  <si>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</si>
  <si>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</si>
  <si>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</si>
  <si>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</si>
  <si>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</si>
  <si>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</si>
  <si>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</si>
  <si>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</si>
  <si>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</si>
  <si>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</si>
  <si>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</si>
  <si>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</si>
  <si>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</si>
  <si>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</si>
  <si>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</si>
  <si>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</si>
  <si>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</si>
  <si>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</si>
  <si>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</si>
  <si>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</si>
  <si>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</si>
  <si>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</si>
  <si>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</si>
  <si>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</si>
  <si>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</si>
  <si>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</si>
  <si>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</si>
  <si>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</si>
  <si>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</si>
  <si>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</si>
  <si>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</si>
  <si>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</si>
  <si>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</si>
  <si>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</si>
  <si>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</si>
  <si>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</si>
  <si>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</si>
  <si>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</si>
  <si>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</si>
  <si>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</si>
  <si>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</si>
  <si>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</si>
  <si>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</si>
  <si>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</si>
  <si>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</si>
  <si>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</si>
  <si>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</si>
  <si>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</si>
  <si>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</si>
  <si>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</si>
  <si>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</si>
  <si>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</si>
  <si>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</si>
  <si>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</si>
  <si>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</si>
  <si>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</si>
  <si>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</si>
  <si>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</si>
  <si>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</si>
  <si>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</si>
  <si>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</si>
  <si>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</si>
  <si>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</si>
  <si>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</si>
  <si>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</si>
  <si>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</si>
  <si>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</si>
  <si>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</si>
  <si>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</si>
  <si>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</si>
  <si>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</si>
  <si>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</si>
  <si>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</si>
  <si>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</si>
  <si>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</si>
  <si>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</si>
  <si>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</si>
  <si>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</si>
  <si>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</si>
  <si>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</si>
  <si>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</si>
  <si>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</si>
  <si>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</si>
  <si>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</si>
  <si>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</si>
  <si>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</si>
  <si>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</si>
  <si>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</si>
  <si>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</si>
  <si>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</si>
  <si>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</si>
  <si>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</si>
  <si>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</si>
  <si>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</si>
  <si>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</si>
  <si>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</si>
  <si>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</si>
  <si>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</si>
  <si>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</si>
  <si>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</si>
  <si>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</si>
  <si>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</si>
  <si>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</si>
  <si>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</si>
  <si>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</si>
  <si>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</si>
  <si>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</si>
  <si>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</si>
  <si>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</si>
  <si>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</si>
  <si>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</si>
  <si>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</si>
  <si>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</si>
  <si>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</si>
  <si>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</si>
  <si>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</si>
  <si>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</si>
  <si>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</si>
  <si>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</si>
  <si>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</si>
  <si>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</si>
  <si>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</si>
  <si>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</si>
  <si>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</si>
  <si>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</si>
  <si>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</si>
  <si>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</si>
  <si>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</si>
  <si>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</si>
  <si>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</si>
  <si>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</si>
  <si>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</si>
  <si>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</si>
  <si>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</si>
  <si>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</si>
  <si>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</si>
  <si>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</si>
  <si>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</si>
  <si>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</si>
  <si>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</si>
  <si>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</si>
  <si>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</si>
  <si>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</si>
  <si>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</si>
  <si>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</si>
  <si>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</si>
  <si>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</si>
  <si>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</si>
  <si>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</si>
  <si>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</si>
  <si>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</si>
  <si>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</si>
  <si>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</si>
  <si>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</si>
  <si>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</si>
  <si>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</si>
  <si>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</si>
  <si>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</si>
  <si>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</si>
  <si>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</si>
  <si>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</si>
  <si>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</si>
  <si>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</si>
  <si>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</si>
  <si>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</si>
  <si>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</si>
  <si>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</si>
  <si>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</si>
  <si>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</si>
  <si>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</si>
  <si>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</si>
  <si>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</si>
  <si>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</si>
  <si>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</si>
  <si>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</si>
  <si>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</si>
  <si>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</si>
  <si>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</si>
  <si>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</si>
  <si>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</si>
  <si>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</si>
  <si>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</si>
  <si>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</si>
  <si>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</si>
  <si>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</si>
  <si>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</si>
  <si>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</si>
  <si>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</si>
  <si>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</si>
  <si>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</si>
  <si>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</si>
  <si>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</si>
  <si>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</si>
  <si>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</si>
  <si>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</si>
  <si>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</si>
  <si>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</si>
  <si>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</si>
  <si>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</si>
  <si>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</si>
  <si>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</si>
  <si>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</si>
  <si>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</si>
  <si>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</si>
  <si>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</si>
  <si>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</si>
  <si>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</si>
  <si>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</si>
  <si>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</si>
  <si>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</si>
  <si>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</si>
  <si>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</si>
  <si>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</si>
  <si>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</si>
  <si>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</si>
  <si>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</si>
  <si>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</si>
  <si>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</si>
  <si>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</si>
  <si>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</si>
  <si>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</si>
  <si>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</si>
  <si>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</si>
  <si>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</si>
  <si>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</si>
  <si>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</si>
  <si>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</si>
  <si>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</si>
  <si>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</si>
  <si>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</si>
  <si>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</si>
  <si>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</si>
  <si>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</si>
  <si>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</si>
  <si>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</si>
  <si>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</si>
  <si>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</si>
  <si>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</si>
  <si>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</si>
  <si>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</si>
  <si>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</si>
  <si>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</si>
  <si>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</si>
  <si>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</si>
  <si>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</si>
  <si>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</si>
  <si>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</si>
  <si>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</si>
  <si>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</si>
  <si>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</si>
  <si>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</si>
  <si>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</si>
  <si>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</si>
  <si>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</si>
  <si>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</si>
  <si>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</si>
  <si>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</si>
  <si>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</si>
  <si>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</si>
  <si>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</si>
  <si>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</si>
  <si>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</si>
  <si>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</si>
  <si>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</si>
  <si>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</si>
  <si>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</si>
  <si>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</si>
  <si>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</si>
  <si>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</si>
  <si>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</si>
  <si>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</si>
  <si>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</si>
  <si>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</si>
  <si>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</si>
  <si>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</si>
  <si>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</si>
  <si>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</si>
  <si>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</si>
  <si>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</si>
  <si>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</si>
  <si>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</si>
  <si>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</si>
  <si>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</si>
  <si>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</si>
  <si>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</si>
  <si>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</si>
  <si>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</si>
  <si>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</si>
  <si>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</si>
  <si>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</si>
  <si>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</si>
  <si>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</si>
  <si>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</si>
  <si>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</si>
  <si>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</si>
  <si>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</si>
  <si>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</si>
  <si>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</si>
  <si>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</si>
  <si>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</si>
  <si>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</si>
  <si>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</si>
  <si>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</si>
  <si>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</si>
  <si>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</si>
  <si>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</si>
  <si>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</si>
  <si>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</si>
  <si>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</si>
  <si>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</si>
  <si>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</si>
  <si>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</si>
  <si>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</si>
  <si>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</si>
  <si>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</si>
  <si>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</si>
  <si>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</si>
  <si>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</si>
  <si>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</si>
  <si>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</si>
  <si>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</si>
  <si>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</si>
  <si>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</si>
  <si>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</si>
  <si>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</si>
  <si>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</si>
  <si>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</si>
  <si>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</si>
  <si>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</si>
  <si>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</si>
  <si>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</si>
  <si>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</si>
  <si>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</si>
  <si>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</si>
  <si>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</si>
  <si>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</si>
  <si>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</si>
  <si>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</si>
  <si>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</si>
  <si>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</si>
  <si>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</si>
  <si>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</si>
  <si>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</si>
  <si>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</si>
  <si>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</si>
  <si>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</si>
  <si>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</si>
  <si>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</si>
  <si>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</si>
  <si>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</si>
  <si>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</si>
  <si>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</si>
  <si>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</si>
  <si>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</si>
  <si>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</si>
  <si>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</si>
  <si>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</si>
  <si>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</si>
  <si>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</si>
  <si>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</si>
  <si>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</si>
  <si>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</si>
  <si>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</si>
  <si>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</si>
  <si>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</si>
  <si>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</si>
  <si>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</si>
  <si>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</si>
  <si>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</si>
  <si>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</si>
  <si>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</si>
  <si>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</si>
  <si>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</si>
  <si>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</si>
  <si>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</si>
  <si>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</si>
  <si>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</si>
  <si>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</si>
  <si>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</si>
  <si>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</si>
  <si>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</si>
  <si>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</si>
  <si>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</si>
  <si>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</si>
  <si>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</si>
  <si>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</si>
  <si>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</si>
  <si>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</si>
  <si>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</si>
  <si>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</si>
  <si>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</si>
  <si>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</si>
  <si>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</si>
  <si>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</si>
  <si>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</si>
  <si>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</si>
  <si>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</si>
  <si>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</si>
  <si>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</si>
  <si>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</si>
  <si>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</si>
  <si>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</si>
  <si>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</si>
  <si>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</si>
  <si>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</si>
  <si>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</si>
  <si>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</si>
  <si>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</si>
  <si>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</si>
  <si>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</si>
  <si>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</si>
  <si>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</si>
  <si>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</si>
  <si>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</si>
  <si>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</si>
  <si>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</si>
  <si>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</si>
  <si>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</si>
  <si>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</si>
  <si>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</si>
  <si>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</si>
  <si>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</si>
  <si>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</si>
  <si>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</si>
  <si>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</si>
  <si>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</si>
  <si>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</si>
  <si>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</si>
  <si>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</si>
  <si>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</si>
  <si>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</si>
  <si>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</si>
  <si>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</si>
  <si>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</si>
  <si>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</si>
  <si>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</si>
  <si>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</si>
  <si>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</si>
  <si>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</si>
  <si>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</si>
  <si>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</si>
  <si>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</si>
  <si>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</si>
  <si>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</si>
  <si>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</si>
  <si>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</si>
  <si>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</si>
  <si>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</si>
  <si>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</si>
  <si>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</si>
  <si>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</si>
  <si>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PTRC</t>
  </si>
  <si>
    <t>Phased Budget</t>
  </si>
  <si>
    <t>Check Sums</t>
  </si>
  <si>
    <t>TB w/ADJUSTMENTS</t>
  </si>
  <si>
    <t>B312</t>
  </si>
  <si>
    <t>Unidentified cash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</si>
  <si>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</si>
  <si>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</si>
  <si>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</si>
  <si>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</si>
  <si>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</si>
  <si>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</si>
  <si>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</si>
  <si>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</si>
  <si>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</si>
  <si>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</si>
  <si>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</si>
  <si>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</si>
  <si>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</si>
  <si>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</si>
  <si>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</si>
  <si>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</si>
  <si>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</si>
  <si>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</si>
  <si>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</si>
  <si>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</si>
  <si>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</si>
  <si>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</si>
  <si>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</si>
  <si>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</si>
  <si>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</si>
  <si>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</si>
  <si>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</si>
  <si>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</si>
  <si>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</si>
  <si>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</si>
  <si>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</si>
  <si>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</si>
  <si>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</si>
  <si>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</si>
  <si>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</si>
  <si>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</si>
  <si>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</si>
  <si>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</si>
  <si>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</si>
  <si>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</si>
  <si>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</si>
  <si>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</si>
  <si>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</si>
  <si>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</si>
  <si>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</si>
  <si>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</si>
  <si>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</si>
  <si>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</si>
  <si>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</si>
  <si>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</si>
  <si>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</si>
  <si>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</si>
  <si>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</si>
  <si>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</si>
  <si>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</si>
  <si>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</si>
  <si>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</si>
  <si>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</si>
  <si>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</si>
  <si>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</si>
  <si>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</si>
  <si>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</si>
  <si>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</si>
  <si>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</si>
  <si>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</si>
  <si>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</si>
  <si>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</si>
  <si>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</si>
  <si>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</si>
  <si>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</si>
  <si>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</si>
  <si>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</si>
  <si>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Variance Forecast to Budget</t>
  </si>
  <si>
    <t>Budget 2018</t>
  </si>
  <si>
    <t>Budget
2018</t>
  </si>
  <si>
    <t>Variance Actual to Forecast</t>
  </si>
  <si>
    <t>Actual
2017</t>
  </si>
  <si>
    <t>Variance Actual to Budget</t>
  </si>
  <si>
    <t>Services - education process</t>
  </si>
  <si>
    <t>Full Year 2018</t>
  </si>
  <si>
    <t>I4302D</t>
  </si>
  <si>
    <t>I4305D</t>
  </si>
  <si>
    <t>B100</t>
  </si>
  <si>
    <t>Debtors Control Account</t>
  </si>
  <si>
    <t>Forecast</t>
  </si>
  <si>
    <t>6+6</t>
  </si>
  <si>
    <t>July-December</t>
  </si>
  <si>
    <t>January - June</t>
  </si>
  <si>
    <t>Debtors</t>
  </si>
  <si>
    <t>Forecast
2018</t>
  </si>
  <si>
    <t>Variance to Forecast</t>
  </si>
  <si>
    <t>NAV</t>
  </si>
  <si>
    <t>3 months OCT NOV DEC</t>
  </si>
  <si>
    <t>Budget</t>
  </si>
  <si>
    <t>9 months</t>
  </si>
  <si>
    <t>Actual 
2018             9 months</t>
  </si>
  <si>
    <t>Budget 2018-19</t>
  </si>
  <si>
    <t xml:space="preserve">
2018             9 months</t>
  </si>
  <si>
    <t>2018/19 TOTAL</t>
  </si>
  <si>
    <t>YE Sep 18</t>
  </si>
  <si>
    <t>2017/18</t>
  </si>
  <si>
    <t>Variance</t>
  </si>
  <si>
    <t>VAR Budget 18/19 vs YE17/18</t>
  </si>
  <si>
    <t xml:space="preserve">Educational Income - change of accounting policy </t>
  </si>
  <si>
    <t>Educational Income  - provision against bad debt</t>
  </si>
  <si>
    <t>Adjusted Surplus/(Deficit)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</si>
</sst>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_-* #,##0.00_-;\-* #,##0.00_-;_-* &quot;-&quot;??_-;_-@_-"/>
    <numFmt numFmtId="165" formatCode="\ #,##0_);\(#,##0\);\ &quot;&quot;_);_-@_-"/>
    <numFmt numFmtId="166" formatCode="d\.m\.yy"/>
    <numFmt numFmtId="167" formatCode="\ #,##0.00_);\(#,##0.00\);\ &quot;&quot;_);_-@_-"/>
    <numFmt numFmtId="168" formatCode="\(\ * #,###_)"/>
    <numFmt numFmtId="169" formatCode="\ #,##0_);\(#,##0\);\ &quot;-&quot;_);_-@_-"/>
    <numFmt numFmtId="170" formatCode="&quot;£&quot;#,##0;\(&quot;£&quot;#,##0\)"/>
    <numFmt numFmtId="171" formatCode="_(\ #,##0.00_);\(* #,##0.00\);\ &quot;-&quot;_);_-@_-"/>
    <numFmt numFmtId="172" formatCode="mmmm\ yyyy"/>
    <numFmt numFmtId="173" formatCode="&quot;£&quot;#,##0.00;\(&quot;£&quot;#,##0.00\)"/>
    <numFmt numFmtId="174" formatCode="\ #,##0_);[Red]\(* #,##0\);\ &quot;-&quot;_);_-@_-"/>
    <numFmt numFmtId="175" formatCode="#,##0.00;[Red]\(#,##0.00\)"/>
    <numFmt numFmtId="176" formatCode="#,##0.00000"/>
    <numFmt numFmtId="177" formatCode="&quot;£&quot;#,##0;[Red]\(&quot;£&quot;#,##0\)"/>
    <numFmt numFmtId="178" formatCode="#,##0.00;\(#,##0.00\)"/>
  </numFmts>
  <fonts count="2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4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164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164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164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164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164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164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164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4" fillId="0" borderId="0"/>
    <xf numFmtId="0" fontId="1" fillId="0" borderId="0"/>
    <xf numFmtId="43" fontId="1" fillId="0" borderId="0" applyFont="0" applyFill="0" applyBorder="0" applyAlignment="0" applyProtection="0"/>
  </cellStyleXfs>
  <cellXfs count="481">
    <xf numFmtId="0" fontId="0" fillId="0" borderId="0" xfId="0"/>
    <xf numFmtId="165" fontId="0" fillId="0" borderId="0" xfId="0" applyNumberFormat="1"/>
    <xf numFmtId="0" fontId="153" fillId="0" borderId="0" xfId="0" applyFont="1"/>
    <xf numFmtId="0" fontId="0" fillId="0" borderId="0" xfId="0" applyFill="1"/>
    <xf numFmtId="165" fontId="0" fillId="0" borderId="0" xfId="0" applyNumberFormat="1" applyFill="1"/>
    <xf numFmtId="165" fontId="0" fillId="0" borderId="1" xfId="0" applyNumberFormat="1" applyFill="1" applyBorder="1"/>
    <xf numFmtId="0" fontId="154" fillId="0" borderId="0" xfId="0" applyFont="1" applyFill="1"/>
    <xf numFmtId="165" fontId="152" fillId="0" borderId="0" xfId="0" applyNumberFormat="1" applyFont="1" applyFill="1"/>
    <xf numFmtId="0" fontId="0" fillId="0" borderId="0" xfId="0" applyFill="1" applyAlignment="1">
      <alignment wrapText="1"/>
    </xf>
    <xf numFmtId="165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6" fontId="0" fillId="0" borderId="0" xfId="0" applyNumberFormat="1"/>
    <xf numFmtId="166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7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5" fontId="154" fillId="0" borderId="1" xfId="0" applyNumberFormat="1" applyFont="1" applyFill="1" applyBorder="1"/>
    <xf numFmtId="165" fontId="153" fillId="0" borderId="1" xfId="0" applyNumberFormat="1" applyFont="1" applyBorder="1"/>
    <xf numFmtId="165" fontId="0" fillId="0" borderId="1" xfId="0" applyNumberFormat="1" applyFill="1" applyBorder="1" applyAlignment="1">
      <alignment wrapText="1"/>
    </xf>
    <xf numFmtId="165" fontId="0" fillId="0" borderId="1" xfId="0" applyNumberFormat="1" applyBorder="1"/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5" fontId="155" fillId="2" borderId="0" xfId="0" applyNumberFormat="1" applyFont="1" applyFill="1" applyBorder="1"/>
    <xf numFmtId="165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5" fontId="155" fillId="2" borderId="1" xfId="0" applyNumberFormat="1" applyFont="1" applyFill="1" applyBorder="1"/>
    <xf numFmtId="165" fontId="155" fillId="2" borderId="0" xfId="0" applyNumberFormat="1" applyFont="1" applyFill="1"/>
    <xf numFmtId="166" fontId="0" fillId="0" borderId="0" xfId="0" applyNumberFormat="1" applyFill="1"/>
    <xf numFmtId="166" fontId="0" fillId="0" borderId="0" xfId="0" applyNumberFormat="1" applyFill="1" applyAlignment="1">
      <alignment vertical="top"/>
    </xf>
    <xf numFmtId="166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5" fontId="152" fillId="3" borderId="0" xfId="0" applyNumberFormat="1" applyFont="1" applyFill="1"/>
    <xf numFmtId="165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5" fontId="152" fillId="3" borderId="0" xfId="0" applyNumberFormat="1" applyFont="1" applyFill="1" applyBorder="1"/>
    <xf numFmtId="168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2" fillId="0" borderId="4" xfId="0" applyFont="1" applyBorder="1" applyAlignment="1">
      <alignment vertical="top" wrapText="1"/>
    </xf>
    <xf numFmtId="0" fontId="158" fillId="0" borderId="0" xfId="0" applyFont="1" applyAlignment="1">
      <alignment vertical="top"/>
    </xf>
    <xf numFmtId="165" fontId="0" fillId="0" borderId="0" xfId="0" applyNumberFormat="1" applyBorder="1"/>
    <xf numFmtId="165" fontId="0" fillId="0" borderId="9" xfId="0" applyNumberFormat="1" applyBorder="1"/>
    <xf numFmtId="165" fontId="152" fillId="4" borderId="10" xfId="0" applyNumberFormat="1" applyFont="1" applyFill="1" applyBorder="1"/>
    <xf numFmtId="165" fontId="152" fillId="4" borderId="11" xfId="0" applyNumberFormat="1" applyFont="1" applyFill="1" applyBorder="1"/>
    <xf numFmtId="167" fontId="0" fillId="0" borderId="0" xfId="0" applyNumberFormat="1"/>
    <xf numFmtId="14" fontId="0" fillId="0" borderId="0" xfId="0" applyNumberFormat="1"/>
    <xf numFmtId="17" fontId="0" fillId="0" borderId="0" xfId="0" applyNumberFormat="1"/>
    <xf numFmtId="167" fontId="0" fillId="0" borderId="0" xfId="0" applyNumberFormat="1" applyFill="1"/>
    <xf numFmtId="0" fontId="160" fillId="0" borderId="0" xfId="0" applyFont="1"/>
    <xf numFmtId="167" fontId="0" fillId="5" borderId="0" xfId="0" applyNumberFormat="1" applyFill="1"/>
    <xf numFmtId="0" fontId="0" fillId="0" borderId="0" xfId="0" applyAlignment="1">
      <alignment horizontal="right"/>
    </xf>
    <xf numFmtId="167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5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5" fontId="152" fillId="4" borderId="12" xfId="0" applyNumberFormat="1" applyFont="1" applyFill="1" applyBorder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152" fillId="4" borderId="13" xfId="0" applyNumberFormat="1" applyFont="1" applyFill="1" applyBorder="1"/>
    <xf numFmtId="0" fontId="152" fillId="4" borderId="0" xfId="0" applyFont="1" applyFill="1"/>
    <xf numFmtId="165" fontId="0" fillId="0" borderId="0" xfId="0" applyNumberFormat="1" applyFill="1" applyBorder="1" applyAlignment="1">
      <alignment vertical="top"/>
    </xf>
    <xf numFmtId="165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0" fontId="186" fillId="0" borderId="0" xfId="0" applyFont="1" applyAlignment="1">
      <alignment vertical="top"/>
    </xf>
    <xf numFmtId="0" fontId="186" fillId="0" borderId="0" xfId="0" applyFont="1" applyBorder="1"/>
    <xf numFmtId="171" fontId="0" fillId="0" borderId="0" xfId="0" applyNumberFormat="1"/>
    <xf numFmtId="171" fontId="0" fillId="0" borderId="0" xfId="0" applyNumberFormat="1" applyFill="1"/>
    <xf numFmtId="171" fontId="0" fillId="0" borderId="0" xfId="0" applyNumberFormat="1" applyFill="1" applyBorder="1"/>
    <xf numFmtId="0" fontId="194" fillId="0" borderId="13" xfId="0" applyFont="1" applyFill="1" applyBorder="1" applyAlignment="1" applyProtection="1">
      <alignment horizontal="left" vertical="center"/>
      <protection locked="0"/>
    </xf>
    <xf numFmtId="0" fontId="194" fillId="0" borderId="13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Border="1" applyAlignment="1" applyProtection="1">
      <alignment horizontal="center" vertical="center"/>
      <protection locked="0"/>
    </xf>
    <xf numFmtId="0" fontId="195" fillId="0" borderId="0" xfId="0" applyFont="1" applyFill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 horizontal="left" vertical="center" wrapText="1"/>
      <protection locked="0"/>
    </xf>
    <xf numFmtId="0" fontId="198" fillId="0" borderId="0" xfId="0" applyFont="1" applyFill="1" applyAlignment="1" applyProtection="1">
      <alignment vertical="center"/>
      <protection locked="0"/>
    </xf>
    <xf numFmtId="0" fontId="199" fillId="0" borderId="13" xfId="0" applyFont="1" applyFill="1" applyBorder="1" applyAlignment="1" applyProtection="1">
      <alignment horizontal="left" vertical="center" wrapText="1"/>
      <protection locked="0"/>
    </xf>
    <xf numFmtId="4" fontId="197" fillId="0" borderId="38" xfId="0" applyNumberFormat="1" applyFont="1" applyFill="1" applyBorder="1" applyAlignment="1" applyProtection="1">
      <alignment horizontal="center" vertical="center"/>
      <protection locked="0"/>
    </xf>
    <xf numFmtId="0" fontId="198" fillId="0" borderId="0" xfId="0" applyFont="1" applyFill="1" applyAlignment="1" applyProtection="1">
      <alignment horizontal="left" vertical="center"/>
      <protection locked="0"/>
    </xf>
    <xf numFmtId="0" fontId="198" fillId="0" borderId="0" xfId="798" applyFont="1" applyFill="1" applyAlignment="1" applyProtection="1">
      <alignment horizontal="left" vertical="center"/>
      <protection locked="0"/>
    </xf>
    <xf numFmtId="0" fontId="198" fillId="0" borderId="0" xfId="798" applyFont="1" applyAlignment="1" applyProtection="1">
      <alignment horizontal="left" vertical="center"/>
      <protection locked="0"/>
    </xf>
    <xf numFmtId="0" fontId="198" fillId="0" borderId="0" xfId="0" applyFont="1" applyFill="1" applyBorder="1" applyAlignment="1" applyProtection="1">
      <alignment horizontal="left" vertical="center"/>
      <protection locked="0"/>
    </xf>
    <xf numFmtId="0" fontId="198" fillId="0" borderId="0" xfId="798" applyFont="1" applyFill="1" applyBorder="1" applyAlignment="1" applyProtection="1">
      <alignment horizontal="left" vertical="center"/>
      <protection locked="0"/>
    </xf>
    <xf numFmtId="0" fontId="198" fillId="0" borderId="13" xfId="0" applyFont="1" applyFill="1" applyBorder="1" applyAlignment="1" applyProtection="1">
      <alignment horizontal="left" vertical="center"/>
      <protection locked="0"/>
    </xf>
    <xf numFmtId="0" fontId="198" fillId="0" borderId="13" xfId="798" applyFont="1" applyFill="1" applyBorder="1" applyAlignment="1" applyProtection="1">
      <alignment horizontal="left" vertical="center"/>
      <protection locked="0"/>
    </xf>
    <xf numFmtId="0" fontId="198" fillId="0" borderId="33" xfId="0" applyFont="1" applyFill="1" applyBorder="1" applyAlignment="1" applyProtection="1">
      <alignment horizontal="left" vertical="center"/>
      <protection locked="0"/>
    </xf>
    <xf numFmtId="0" fontId="198" fillId="0" borderId="33" xfId="798" applyFont="1" applyFill="1" applyBorder="1" applyAlignment="1" applyProtection="1">
      <alignment horizontal="left" vertical="center"/>
      <protection locked="0"/>
    </xf>
    <xf numFmtId="171" fontId="198" fillId="0" borderId="33" xfId="0" applyNumberFormat="1" applyFont="1" applyFill="1" applyBorder="1" applyAlignment="1" applyProtection="1">
      <alignment vertical="center"/>
      <protection locked="0"/>
    </xf>
    <xf numFmtId="171" fontId="198" fillId="0" borderId="0" xfId="0" applyNumberFormat="1" applyFont="1" applyFill="1" applyBorder="1" applyAlignment="1" applyProtection="1">
      <alignment vertical="center"/>
      <protection locked="0"/>
    </xf>
    <xf numFmtId="171" fontId="198" fillId="0" borderId="40" xfId="11177" applyNumberFormat="1" applyFont="1" applyFill="1" applyBorder="1" applyAlignment="1" applyProtection="1">
      <alignment vertical="center"/>
    </xf>
    <xf numFmtId="171" fontId="198" fillId="0" borderId="33" xfId="11177" applyNumberFormat="1" applyFont="1" applyFill="1" applyBorder="1" applyAlignment="1" applyProtection="1">
      <alignment vertical="center"/>
    </xf>
    <xf numFmtId="171" fontId="198" fillId="0" borderId="13" xfId="11177" applyNumberFormat="1" applyFont="1" applyFill="1" applyBorder="1" applyAlignment="1" applyProtection="1">
      <alignment vertical="center"/>
    </xf>
    <xf numFmtId="175" fontId="194" fillId="0" borderId="13" xfId="0" applyNumberFormat="1" applyFont="1" applyFill="1" applyBorder="1" applyAlignment="1" applyProtection="1">
      <alignment horizontal="center" vertical="center"/>
      <protection locked="0"/>
    </xf>
    <xf numFmtId="175" fontId="196" fillId="0" borderId="0" xfId="0" applyNumberFormat="1" applyFont="1" applyFill="1" applyBorder="1" applyAlignment="1" applyProtection="1">
      <alignment horizontal="left" vertical="center" wrapText="1"/>
      <protection locked="0"/>
    </xf>
    <xf numFmtId="175" fontId="198" fillId="0" borderId="13" xfId="11177" applyNumberFormat="1" applyFont="1" applyBorder="1" applyAlignment="1" applyProtection="1">
      <alignment horizontal="right" vertical="center"/>
      <protection locked="0"/>
    </xf>
    <xf numFmtId="175" fontId="198" fillId="0" borderId="0" xfId="11177" applyNumberFormat="1" applyFont="1" applyAlignment="1" applyProtection="1">
      <alignment horizontal="right" vertical="center"/>
      <protection locked="0"/>
    </xf>
    <xf numFmtId="175" fontId="198" fillId="0" borderId="33" xfId="11177" applyNumberFormat="1" applyFont="1" applyFill="1" applyBorder="1" applyAlignment="1" applyProtection="1">
      <alignment horizontal="right" vertical="center"/>
      <protection locked="0"/>
    </xf>
    <xf numFmtId="175" fontId="198" fillId="0" borderId="13" xfId="11177" applyNumberFormat="1" applyFont="1" applyFill="1" applyBorder="1" applyAlignment="1" applyProtection="1">
      <alignment horizontal="right" vertical="center"/>
      <protection locked="0"/>
    </xf>
    <xf numFmtId="175" fontId="0" fillId="0" borderId="0" xfId="0" applyNumberFormat="1" applyProtection="1">
      <protection locked="0"/>
    </xf>
    <xf numFmtId="175" fontId="198" fillId="0" borderId="0" xfId="11177" applyNumberFormat="1" applyFont="1" applyFill="1" applyAlignment="1" applyProtection="1">
      <alignment horizontal="right" vertical="center"/>
      <protection locked="0"/>
    </xf>
    <xf numFmtId="175" fontId="198" fillId="0" borderId="0" xfId="0" applyNumberFormat="1" applyFont="1" applyFill="1" applyAlignment="1" applyProtection="1">
      <alignment vertical="center"/>
      <protection locked="0"/>
    </xf>
    <xf numFmtId="175" fontId="198" fillId="0" borderId="0" xfId="11177" applyNumberFormat="1" applyFont="1" applyAlignment="1" applyProtection="1">
      <alignment horizontal="right" vertical="center"/>
    </xf>
    <xf numFmtId="175" fontId="198" fillId="0" borderId="13" xfId="11177" applyNumberFormat="1" applyFont="1" applyBorder="1" applyAlignment="1" applyProtection="1">
      <alignment horizontal="right" vertical="center"/>
    </xf>
    <xf numFmtId="175" fontId="0" fillId="0" borderId="0" xfId="0" applyNumberFormat="1" applyProtection="1"/>
    <xf numFmtId="175" fontId="194" fillId="0" borderId="30" xfId="0" applyNumberFormat="1" applyFont="1" applyFill="1" applyBorder="1" applyAlignment="1" applyProtection="1">
      <alignment vertical="center"/>
      <protection locked="0"/>
    </xf>
    <xf numFmtId="175" fontId="194" fillId="0" borderId="0" xfId="0" applyNumberFormat="1" applyFont="1" applyFill="1" applyBorder="1" applyAlignment="1" applyProtection="1">
      <alignment vertical="center"/>
      <protection locked="0"/>
    </xf>
    <xf numFmtId="175" fontId="200" fillId="37" borderId="39" xfId="0" applyNumberFormat="1" applyFont="1" applyFill="1" applyBorder="1" applyAlignment="1" applyProtection="1">
      <alignment vertical="center"/>
      <protection locked="0"/>
    </xf>
    <xf numFmtId="175" fontId="200" fillId="37" borderId="34" xfId="0" applyNumberFormat="1" applyFont="1" applyFill="1" applyBorder="1" applyAlignment="1" applyProtection="1">
      <alignment vertical="center"/>
      <protection locked="0"/>
    </xf>
    <xf numFmtId="175" fontId="200" fillId="37" borderId="35" xfId="0" applyNumberFormat="1" applyFont="1" applyFill="1" applyBorder="1" applyAlignment="1" applyProtection="1">
      <alignment vertical="center"/>
      <protection locked="0"/>
    </xf>
    <xf numFmtId="175" fontId="201" fillId="37" borderId="27" xfId="11177" applyNumberFormat="1" applyFont="1" applyFill="1" applyBorder="1" applyAlignment="1" applyProtection="1">
      <alignment vertical="center"/>
      <protection locked="0"/>
    </xf>
    <xf numFmtId="175" fontId="201" fillId="37" borderId="41" xfId="11177" applyNumberFormat="1" applyFont="1" applyFill="1" applyBorder="1" applyAlignment="1" applyProtection="1">
      <alignment vertical="center"/>
      <protection locked="0"/>
    </xf>
    <xf numFmtId="175" fontId="201" fillId="37" borderId="29" xfId="11177" applyNumberFormat="1" applyFont="1" applyFill="1" applyBorder="1" applyAlignment="1" applyProtection="1">
      <alignment vertical="center"/>
      <protection locked="0"/>
    </xf>
    <xf numFmtId="175" fontId="201" fillId="37" borderId="42" xfId="11177" applyNumberFormat="1" applyFont="1" applyFill="1" applyBorder="1" applyAlignment="1" applyProtection="1">
      <alignment vertical="center"/>
      <protection locked="0"/>
    </xf>
    <xf numFmtId="175" fontId="201" fillId="37" borderId="30" xfId="11177" applyNumberFormat="1" applyFont="1" applyFill="1" applyBorder="1" applyAlignment="1" applyProtection="1">
      <alignment vertical="center"/>
      <protection locked="0"/>
    </xf>
    <xf numFmtId="175" fontId="201" fillId="37" borderId="31" xfId="11177" applyNumberFormat="1" applyFont="1" applyFill="1" applyBorder="1" applyAlignment="1" applyProtection="1">
      <alignment vertical="center"/>
      <protection locked="0"/>
    </xf>
    <xf numFmtId="175" fontId="201" fillId="37" borderId="32" xfId="11177" applyNumberFormat="1" applyFont="1" applyFill="1" applyBorder="1" applyAlignment="1" applyProtection="1">
      <alignment vertical="center"/>
      <protection locked="0"/>
    </xf>
    <xf numFmtId="175" fontId="201" fillId="37" borderId="43" xfId="11177" applyNumberFormat="1" applyFont="1" applyFill="1" applyBorder="1" applyAlignment="1" applyProtection="1">
      <alignment vertical="center"/>
      <protection locked="0"/>
    </xf>
    <xf numFmtId="175" fontId="201" fillId="0" borderId="33" xfId="11177" applyNumberFormat="1" applyFont="1" applyFill="1" applyBorder="1" applyAlignment="1" applyProtection="1">
      <alignment vertical="center"/>
      <protection locked="0"/>
    </xf>
    <xf numFmtId="175" fontId="201" fillId="0" borderId="13" xfId="11177" applyNumberFormat="1" applyFont="1" applyFill="1" applyBorder="1" applyAlignment="1" applyProtection="1">
      <alignment vertical="center"/>
      <protection locked="0"/>
    </xf>
    <xf numFmtId="175" fontId="198" fillId="0" borderId="33" xfId="0" applyNumberFormat="1" applyFont="1" applyFill="1" applyBorder="1" applyAlignment="1" applyProtection="1">
      <alignment vertical="center"/>
      <protection locked="0"/>
    </xf>
    <xf numFmtId="175" fontId="198" fillId="0" borderId="0" xfId="0" applyNumberFormat="1" applyFont="1" applyFill="1" applyBorder="1" applyAlignment="1" applyProtection="1">
      <alignment vertical="center"/>
      <protection locked="0"/>
    </xf>
    <xf numFmtId="175" fontId="198" fillId="0" borderId="28" xfId="0" applyNumberFormat="1" applyFont="1" applyFill="1" applyBorder="1" applyAlignment="1" applyProtection="1">
      <alignment vertical="center"/>
      <protection locked="0"/>
    </xf>
    <xf numFmtId="175" fontId="198" fillId="0" borderId="30" xfId="0" applyNumberFormat="1" applyFont="1" applyFill="1" applyBorder="1" applyAlignment="1" applyProtection="1">
      <alignment vertical="center"/>
      <protection locked="0"/>
    </xf>
    <xf numFmtId="175" fontId="198" fillId="0" borderId="0" xfId="11177" applyNumberFormat="1" applyFont="1" applyFill="1" applyAlignment="1" applyProtection="1">
      <alignment horizontal="right" vertical="center"/>
    </xf>
    <xf numFmtId="175" fontId="0" fillId="0" borderId="0" xfId="0" applyNumberFormat="1" applyFill="1" applyProtection="1">
      <protection locked="0"/>
    </xf>
    <xf numFmtId="175" fontId="0" fillId="0" borderId="0" xfId="0" applyNumberFormat="1" applyFill="1" applyProtection="1"/>
    <xf numFmtId="175" fontId="154" fillId="0" borderId="0" xfId="0" applyNumberFormat="1" applyFont="1" applyProtection="1">
      <protection locked="0"/>
    </xf>
    <xf numFmtId="175" fontId="154" fillId="0" borderId="0" xfId="0" applyNumberFormat="1" applyFont="1" applyProtection="1"/>
    <xf numFmtId="175" fontId="154" fillId="0" borderId="13" xfId="0" applyNumberFormat="1" applyFont="1" applyBorder="1" applyProtection="1">
      <protection locked="0"/>
    </xf>
    <xf numFmtId="175" fontId="154" fillId="0" borderId="13" xfId="0" applyNumberFormat="1" applyFont="1" applyBorder="1" applyProtection="1"/>
    <xf numFmtId="0" fontId="203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1" fontId="186" fillId="40" borderId="0" xfId="0" applyNumberFormat="1" applyFont="1" applyFill="1" applyBorder="1"/>
    <xf numFmtId="0" fontId="203" fillId="40" borderId="0" xfId="0" applyFont="1" applyFill="1" applyBorder="1"/>
    <xf numFmtId="0" fontId="185" fillId="40" borderId="0" xfId="0" applyFont="1" applyFill="1" applyBorder="1"/>
    <xf numFmtId="0" fontId="186" fillId="40" borderId="0" xfId="0" applyFont="1" applyFill="1" applyBorder="1" applyAlignment="1">
      <alignment vertical="top"/>
    </xf>
    <xf numFmtId="0" fontId="187" fillId="39" borderId="36" xfId="0" applyFont="1" applyFill="1" applyBorder="1"/>
    <xf numFmtId="0" fontId="186" fillId="40" borderId="36" xfId="0" applyNumberFormat="1" applyFont="1" applyFill="1" applyBorder="1"/>
    <xf numFmtId="0" fontId="202" fillId="40" borderId="36" xfId="0" applyFont="1" applyFill="1" applyBorder="1"/>
    <xf numFmtId="0" fontId="186" fillId="40" borderId="36" xfId="0" applyFont="1" applyFill="1" applyBorder="1"/>
    <xf numFmtId="0" fontId="187" fillId="40" borderId="36" xfId="0" applyFont="1" applyFill="1" applyBorder="1"/>
    <xf numFmtId="0" fontId="185" fillId="39" borderId="36" xfId="0" applyFont="1" applyFill="1" applyBorder="1"/>
    <xf numFmtId="0" fontId="187" fillId="39" borderId="54" xfId="0" applyFont="1" applyFill="1" applyBorder="1"/>
    <xf numFmtId="0" fontId="186" fillId="40" borderId="54" xfId="0" applyNumberFormat="1" applyFont="1" applyFill="1" applyBorder="1"/>
    <xf numFmtId="0" fontId="202" fillId="40" borderId="54" xfId="0" applyFont="1" applyFill="1" applyBorder="1"/>
    <xf numFmtId="0" fontId="186" fillId="40" borderId="54" xfId="0" applyFont="1" applyFill="1" applyBorder="1"/>
    <xf numFmtId="0" fontId="187" fillId="40" borderId="54" xfId="0" applyFont="1" applyFill="1" applyBorder="1"/>
    <xf numFmtId="174" fontId="187" fillId="40" borderId="0" xfId="0" applyNumberFormat="1" applyFont="1" applyFill="1" applyBorder="1" applyAlignment="1">
      <alignment vertical="center"/>
    </xf>
    <xf numFmtId="0" fontId="186" fillId="40" borderId="44" xfId="0" applyFont="1" applyFill="1" applyBorder="1" applyAlignment="1">
      <alignment vertical="top"/>
    </xf>
    <xf numFmtId="169" fontId="204" fillId="40" borderId="34" xfId="0" applyNumberFormat="1" applyFont="1" applyFill="1" applyBorder="1"/>
    <xf numFmtId="0" fontId="186" fillId="40" borderId="37" xfId="0" applyFont="1" applyFill="1" applyBorder="1"/>
    <xf numFmtId="177" fontId="188" fillId="42" borderId="47" xfId="0" applyNumberFormat="1" applyFont="1" applyFill="1" applyBorder="1" applyAlignment="1">
      <alignment horizontal="center" vertical="top" wrapText="1"/>
    </xf>
    <xf numFmtId="177" fontId="188" fillId="43" borderId="1" xfId="0" applyNumberFormat="1" applyFont="1" applyFill="1" applyBorder="1" applyAlignment="1">
      <alignment horizontal="center" vertical="top" wrapText="1"/>
    </xf>
    <xf numFmtId="177" fontId="188" fillId="37" borderId="46" xfId="0" applyNumberFormat="1" applyFont="1" applyFill="1" applyBorder="1" applyAlignment="1">
      <alignment horizontal="center" vertical="top" wrapText="1"/>
    </xf>
    <xf numFmtId="177" fontId="187" fillId="45" borderId="34" xfId="0" applyNumberFormat="1" applyFont="1" applyFill="1" applyBorder="1" applyAlignment="1">
      <alignment horizontal="center" vertical="center"/>
    </xf>
    <xf numFmtId="177" fontId="186" fillId="40" borderId="0" xfId="0" applyNumberFormat="1" applyFont="1" applyFill="1" applyBorder="1" applyAlignment="1">
      <alignment horizontal="center"/>
    </xf>
    <xf numFmtId="177" fontId="186" fillId="39" borderId="48" xfId="0" applyNumberFormat="1" applyFont="1" applyFill="1" applyBorder="1" applyAlignment="1">
      <alignment horizontal="center" vertical="center"/>
    </xf>
    <xf numFmtId="177" fontId="186" fillId="39" borderId="25" xfId="0" applyNumberFormat="1" applyFont="1" applyFill="1" applyBorder="1" applyAlignment="1">
      <alignment horizontal="center" vertical="center"/>
    </xf>
    <xf numFmtId="177" fontId="186" fillId="39" borderId="49" xfId="0" applyNumberFormat="1" applyFont="1" applyFill="1" applyBorder="1" applyAlignment="1">
      <alignment horizontal="center" vertical="center"/>
    </xf>
    <xf numFmtId="177" fontId="186" fillId="42" borderId="48" xfId="0" applyNumberFormat="1" applyFont="1" applyFill="1" applyBorder="1" applyAlignment="1">
      <alignment horizontal="center" vertical="center"/>
    </xf>
    <xf numFmtId="177" fontId="186" fillId="44" borderId="25" xfId="0" applyNumberFormat="1" applyFont="1" applyFill="1" applyBorder="1" applyAlignment="1">
      <alignment horizontal="center" vertical="center"/>
    </xf>
    <xf numFmtId="177" fontId="186" fillId="37" borderId="49" xfId="0" applyNumberFormat="1" applyFont="1" applyFill="1" applyBorder="1" applyAlignment="1">
      <alignment horizontal="center" vertical="center"/>
    </xf>
    <xf numFmtId="177" fontId="186" fillId="39" borderId="58" xfId="0" applyNumberFormat="1" applyFont="1" applyFill="1" applyBorder="1" applyAlignment="1">
      <alignment horizontal="center" vertical="center"/>
    </xf>
    <xf numFmtId="177" fontId="186" fillId="39" borderId="2" xfId="0" applyNumberFormat="1" applyFont="1" applyFill="1" applyBorder="1" applyAlignment="1">
      <alignment horizontal="center" vertical="center"/>
    </xf>
    <xf numFmtId="177" fontId="186" fillId="39" borderId="59" xfId="0" applyNumberFormat="1" applyFont="1" applyFill="1" applyBorder="1" applyAlignment="1">
      <alignment horizontal="center" vertical="center"/>
    </xf>
    <xf numFmtId="177" fontId="186" fillId="39" borderId="57" xfId="0" applyNumberFormat="1" applyFont="1" applyFill="1" applyBorder="1" applyAlignment="1">
      <alignment horizontal="center" vertical="center"/>
    </xf>
    <xf numFmtId="177" fontId="186" fillId="39" borderId="45" xfId="0" applyNumberFormat="1" applyFont="1" applyFill="1" applyBorder="1" applyAlignment="1">
      <alignment horizontal="center" vertical="center"/>
    </xf>
    <xf numFmtId="177" fontId="186" fillId="39" borderId="52" xfId="0" applyNumberFormat="1" applyFont="1" applyFill="1" applyBorder="1" applyAlignment="1">
      <alignment horizontal="center" vertical="center"/>
    </xf>
    <xf numFmtId="177" fontId="186" fillId="42" borderId="48" xfId="0" applyNumberFormat="1" applyFont="1" applyFill="1" applyBorder="1" applyAlignment="1">
      <alignment horizontal="center" vertical="center" wrapText="1"/>
    </xf>
    <xf numFmtId="177" fontId="186" fillId="37" borderId="49" xfId="11177" applyNumberFormat="1" applyFont="1" applyFill="1" applyBorder="1" applyAlignment="1">
      <alignment horizontal="center" vertical="center"/>
    </xf>
    <xf numFmtId="177" fontId="186" fillId="39" borderId="50" xfId="0" applyNumberFormat="1" applyFont="1" applyFill="1" applyBorder="1" applyAlignment="1">
      <alignment horizontal="center" vertical="center"/>
    </xf>
    <xf numFmtId="177" fontId="186" fillId="41" borderId="34" xfId="0" applyNumberFormat="1" applyFont="1" applyFill="1" applyBorder="1" applyAlignment="1">
      <alignment horizontal="center" vertical="center"/>
    </xf>
    <xf numFmtId="177" fontId="186" fillId="41" borderId="35" xfId="0" applyNumberFormat="1" applyFont="1" applyFill="1" applyBorder="1" applyAlignment="1">
      <alignment horizontal="center" vertical="center"/>
    </xf>
    <xf numFmtId="177" fontId="186" fillId="39" borderId="57" xfId="0" applyNumberFormat="1" applyFont="1" applyFill="1" applyBorder="1" applyAlignment="1">
      <alignment horizontal="center" vertical="center" wrapText="1"/>
    </xf>
    <xf numFmtId="177" fontId="186" fillId="39" borderId="52" xfId="11177" applyNumberFormat="1" applyFont="1" applyFill="1" applyBorder="1" applyAlignment="1">
      <alignment horizontal="center" vertical="center"/>
    </xf>
    <xf numFmtId="177" fontId="186" fillId="39" borderId="48" xfId="0" applyNumberFormat="1" applyFont="1" applyFill="1" applyBorder="1" applyAlignment="1">
      <alignment horizontal="center" vertical="center" wrapText="1"/>
    </xf>
    <xf numFmtId="177" fontId="186" fillId="39" borderId="49" xfId="11177" applyNumberFormat="1" applyFont="1" applyFill="1" applyBorder="1" applyAlignment="1">
      <alignment horizontal="center" vertical="center"/>
    </xf>
    <xf numFmtId="177" fontId="186" fillId="39" borderId="59" xfId="11177" applyNumberFormat="1" applyFont="1" applyFill="1" applyBorder="1" applyAlignment="1">
      <alignment horizontal="center" vertical="center"/>
    </xf>
    <xf numFmtId="177" fontId="186" fillId="42" borderId="48" xfId="0" applyNumberFormat="1" applyFont="1" applyFill="1" applyBorder="1" applyAlignment="1">
      <alignment horizontal="center"/>
    </xf>
    <xf numFmtId="177" fontId="186" fillId="37" borderId="49" xfId="0" applyNumberFormat="1" applyFont="1" applyFill="1" applyBorder="1" applyAlignment="1">
      <alignment horizontal="center"/>
    </xf>
    <xf numFmtId="177" fontId="186" fillId="39" borderId="58" xfId="0" applyNumberFormat="1" applyFont="1" applyFill="1" applyBorder="1" applyAlignment="1">
      <alignment horizontal="center" vertical="center" wrapText="1"/>
    </xf>
    <xf numFmtId="177" fontId="186" fillId="0" borderId="0" xfId="0" applyNumberFormat="1" applyFont="1" applyAlignment="1">
      <alignment horizontal="center"/>
    </xf>
    <xf numFmtId="175" fontId="198" fillId="0" borderId="0" xfId="11177" applyNumberFormat="1" applyFont="1" applyBorder="1" applyAlignment="1" applyProtection="1">
      <alignment horizontal="right" vertical="center"/>
    </xf>
    <xf numFmtId="175" fontId="207" fillId="0" borderId="0" xfId="0" applyNumberFormat="1" applyFont="1" applyFill="1" applyAlignment="1">
      <alignment horizontal="center"/>
    </xf>
    <xf numFmtId="0" fontId="207" fillId="0" borderId="0" xfId="0" applyFont="1" applyFill="1"/>
    <xf numFmtId="0" fontId="207" fillId="0" borderId="0" xfId="0" applyFont="1" applyFill="1" applyAlignment="1">
      <alignment horizontal="center"/>
    </xf>
    <xf numFmtId="175" fontId="208" fillId="0" borderId="0" xfId="0" applyNumberFormat="1" applyFont="1" applyFill="1" applyAlignment="1">
      <alignment horizontal="center"/>
    </xf>
    <xf numFmtId="175" fontId="207" fillId="0" borderId="0" xfId="11177" applyNumberFormat="1" applyFont="1" applyFill="1" applyAlignment="1">
      <alignment horizontal="center"/>
    </xf>
    <xf numFmtId="177" fontId="187" fillId="45" borderId="35" xfId="0" applyNumberFormat="1" applyFont="1" applyFill="1" applyBorder="1" applyAlignment="1">
      <alignment horizontal="center" vertical="center"/>
    </xf>
    <xf numFmtId="177" fontId="186" fillId="40" borderId="13" xfId="0" applyNumberFormat="1" applyFont="1" applyFill="1" applyBorder="1" applyAlignment="1">
      <alignment horizontal="center"/>
    </xf>
    <xf numFmtId="177" fontId="186" fillId="46" borderId="51" xfId="0" applyNumberFormat="1" applyFont="1" applyFill="1" applyBorder="1" applyAlignment="1">
      <alignment horizontal="center" vertical="center"/>
    </xf>
    <xf numFmtId="177" fontId="186" fillId="46" borderId="35" xfId="0" applyNumberFormat="1" applyFont="1" applyFill="1" applyBorder="1" applyAlignment="1">
      <alignment horizontal="center" vertical="center"/>
    </xf>
    <xf numFmtId="177" fontId="186" fillId="46" borderId="49" xfId="11177" applyNumberFormat="1" applyFont="1" applyFill="1" applyBorder="1" applyAlignment="1">
      <alignment horizontal="center" vertical="center"/>
    </xf>
    <xf numFmtId="177" fontId="186" fillId="46" borderId="44" xfId="0" applyNumberFormat="1" applyFont="1" applyFill="1" applyBorder="1" applyAlignment="1">
      <alignment horizontal="center" vertical="center"/>
    </xf>
    <xf numFmtId="177" fontId="186" fillId="46" borderId="49" xfId="0" applyNumberFormat="1" applyFont="1" applyFill="1" applyBorder="1" applyAlignment="1">
      <alignment horizontal="center" vertical="center"/>
    </xf>
    <xf numFmtId="177" fontId="186" fillId="46" borderId="49" xfId="0" applyNumberFormat="1" applyFont="1" applyFill="1" applyBorder="1" applyAlignment="1">
      <alignment horizontal="center"/>
    </xf>
    <xf numFmtId="177" fontId="187" fillId="46" borderId="60" xfId="0" applyNumberFormat="1" applyFont="1" applyFill="1" applyBorder="1" applyAlignment="1">
      <alignment horizontal="center" vertical="center"/>
    </xf>
    <xf numFmtId="0" fontId="212" fillId="0" borderId="0" xfId="0" applyFont="1"/>
    <xf numFmtId="177" fontId="213" fillId="40" borderId="0" xfId="0" applyNumberFormat="1" applyFont="1" applyFill="1" applyBorder="1" applyAlignment="1">
      <alignment horizontal="center"/>
    </xf>
    <xf numFmtId="169" fontId="204" fillId="38" borderId="60" xfId="0" applyNumberFormat="1" applyFont="1" applyFill="1" applyBorder="1"/>
    <xf numFmtId="177" fontId="186" fillId="46" borderId="60" xfId="0" applyNumberFormat="1" applyFont="1" applyFill="1" applyBorder="1" applyAlignment="1">
      <alignment horizontal="center" vertical="center"/>
    </xf>
    <xf numFmtId="172" fontId="187" fillId="40" borderId="0" xfId="0" applyNumberFormat="1" applyFont="1" applyFill="1" applyBorder="1" applyAlignment="1">
      <alignment horizontal="left"/>
    </xf>
    <xf numFmtId="177" fontId="186" fillId="42" borderId="58" xfId="0" applyNumberFormat="1" applyFont="1" applyFill="1" applyBorder="1" applyAlignment="1">
      <alignment horizontal="center" vertical="center"/>
    </xf>
    <xf numFmtId="177" fontId="186" fillId="37" borderId="59" xfId="0" applyNumberFormat="1" applyFont="1" applyFill="1" applyBorder="1" applyAlignment="1">
      <alignment horizontal="center" vertical="center"/>
    </xf>
    <xf numFmtId="177" fontId="186" fillId="46" borderId="61" xfId="0" applyNumberFormat="1" applyFont="1" applyFill="1" applyBorder="1" applyAlignment="1">
      <alignment horizontal="center" vertical="center"/>
    </xf>
    <xf numFmtId="175" fontId="187" fillId="41" borderId="60" xfId="0" applyNumberFormat="1" applyFont="1" applyFill="1" applyBorder="1" applyAlignment="1">
      <alignment horizontal="center" vertical="center" wrapText="1"/>
    </xf>
    <xf numFmtId="169" fontId="187" fillId="45" borderId="60" xfId="0" applyNumberFormat="1" applyFont="1" applyFill="1" applyBorder="1"/>
    <xf numFmtId="178" fontId="0" fillId="0" borderId="0" xfId="0" applyNumberFormat="1"/>
    <xf numFmtId="178" fontId="0" fillId="37" borderId="3" xfId="0" applyNumberFormat="1" applyFill="1" applyBorder="1"/>
    <xf numFmtId="178" fontId="0" fillId="37" borderId="4" xfId="0" applyNumberFormat="1" applyFill="1" applyBorder="1"/>
    <xf numFmtId="178" fontId="154" fillId="37" borderId="3" xfId="0" applyNumberFormat="1" applyFont="1" applyFill="1" applyBorder="1"/>
    <xf numFmtId="178" fontId="154" fillId="37" borderId="4" xfId="0" applyNumberFormat="1" applyFont="1" applyFill="1" applyBorder="1"/>
    <xf numFmtId="178" fontId="0" fillId="37" borderId="5" xfId="0" applyNumberFormat="1" applyFill="1" applyBorder="1"/>
    <xf numFmtId="178" fontId="0" fillId="37" borderId="6" xfId="0" applyNumberFormat="1" applyFill="1" applyBorder="1"/>
    <xf numFmtId="178" fontId="192" fillId="37" borderId="7" xfId="0" applyNumberFormat="1" applyFont="1" applyFill="1" applyBorder="1" applyAlignment="1">
      <alignment horizontal="right"/>
    </xf>
    <xf numFmtId="178" fontId="0" fillId="37" borderId="8" xfId="0" applyNumberFormat="1" applyFill="1" applyBorder="1"/>
    <xf numFmtId="178" fontId="0" fillId="0" borderId="0" xfId="0" applyNumberFormat="1" applyFill="1"/>
    <xf numFmtId="178" fontId="0" fillId="0" borderId="0" xfId="11177" applyNumberFormat="1" applyFont="1" applyFill="1"/>
    <xf numFmtId="178" fontId="0" fillId="0" borderId="0" xfId="0" applyNumberFormat="1" applyBorder="1"/>
    <xf numFmtId="178" fontId="154" fillId="0" borderId="0" xfId="0" applyNumberFormat="1" applyFont="1" applyFill="1" applyBorder="1"/>
    <xf numFmtId="178" fontId="0" fillId="0" borderId="0" xfId="0" applyNumberFormat="1" applyFill="1" applyBorder="1"/>
    <xf numFmtId="0" fontId="203" fillId="40" borderId="37" xfId="0" applyFont="1" applyFill="1" applyBorder="1"/>
    <xf numFmtId="169" fontId="204" fillId="40" borderId="0" xfId="0" applyNumberFormat="1" applyFont="1" applyFill="1" applyBorder="1"/>
    <xf numFmtId="169" fontId="204" fillId="38" borderId="55" xfId="0" applyNumberFormat="1" applyFont="1" applyFill="1" applyBorder="1"/>
    <xf numFmtId="177" fontId="186" fillId="41" borderId="13" xfId="0" applyNumberFormat="1" applyFont="1" applyFill="1" applyBorder="1" applyAlignment="1">
      <alignment horizontal="center" vertical="center"/>
    </xf>
    <xf numFmtId="177" fontId="186" fillId="41" borderId="44" xfId="0" applyNumberFormat="1" applyFont="1" applyFill="1" applyBorder="1" applyAlignment="1">
      <alignment horizontal="center" vertical="center"/>
    </xf>
    <xf numFmtId="177" fontId="186" fillId="44" borderId="2" xfId="0" applyNumberFormat="1" applyFont="1" applyFill="1" applyBorder="1" applyAlignment="1">
      <alignment horizontal="center" vertical="center"/>
    </xf>
    <xf numFmtId="0" fontId="187" fillId="39" borderId="26" xfId="0" applyFont="1" applyFill="1" applyBorder="1"/>
    <xf numFmtId="177" fontId="186" fillId="39" borderId="62" xfId="0" applyNumberFormat="1" applyFont="1" applyFill="1" applyBorder="1" applyAlignment="1">
      <alignment horizontal="center" vertical="center"/>
    </xf>
    <xf numFmtId="177" fontId="186" fillId="39" borderId="63" xfId="0" applyNumberFormat="1" applyFont="1" applyFill="1" applyBorder="1" applyAlignment="1">
      <alignment horizontal="center" vertical="center"/>
    </xf>
    <xf numFmtId="177" fontId="186" fillId="39" borderId="64" xfId="0" applyNumberFormat="1" applyFont="1" applyFill="1" applyBorder="1" applyAlignment="1">
      <alignment horizontal="center" vertical="center"/>
    </xf>
    <xf numFmtId="177" fontId="186" fillId="46" borderId="68" xfId="0" applyNumberFormat="1" applyFont="1" applyFill="1" applyBorder="1" applyAlignment="1">
      <alignment horizontal="center" vertical="center"/>
    </xf>
    <xf numFmtId="177" fontId="187" fillId="40" borderId="34" xfId="0" applyNumberFormat="1" applyFont="1" applyFill="1" applyBorder="1" applyAlignment="1">
      <alignment horizontal="center" vertical="center"/>
    </xf>
    <xf numFmtId="177" fontId="187" fillId="0" borderId="34" xfId="0" applyNumberFormat="1" applyFont="1" applyFill="1" applyBorder="1" applyAlignment="1">
      <alignment horizontal="center" vertical="center"/>
    </xf>
    <xf numFmtId="177" fontId="186" fillId="39" borderId="69" xfId="0" applyNumberFormat="1" applyFont="1" applyFill="1" applyBorder="1" applyAlignment="1">
      <alignment horizontal="center" vertical="center"/>
    </xf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176" fontId="186" fillId="40" borderId="0" xfId="0" applyNumberFormat="1" applyFont="1" applyFill="1" applyBorder="1"/>
    <xf numFmtId="2" fontId="205" fillId="40" borderId="0" xfId="0" applyNumberFormat="1" applyFont="1" applyFill="1" applyBorder="1"/>
    <xf numFmtId="175" fontId="187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7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4" fontId="205" fillId="40" borderId="0" xfId="0" applyNumberFormat="1" applyFont="1" applyFill="1" applyBorder="1"/>
    <xf numFmtId="177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0" fontId="203" fillId="40" borderId="0" xfId="0" applyFont="1" applyFill="1"/>
    <xf numFmtId="175" fontId="154" fillId="0" borderId="0" xfId="0" applyNumberFormat="1" applyFont="1" applyFill="1" applyProtection="1">
      <protection locked="0"/>
    </xf>
    <xf numFmtId="175" fontId="209" fillId="0" borderId="25" xfId="11177" applyNumberFormat="1" applyFont="1" applyFill="1" applyBorder="1" applyAlignment="1">
      <alignment horizontal="center"/>
    </xf>
    <xf numFmtId="175" fontId="209" fillId="0" borderId="25" xfId="0" applyNumberFormat="1" applyFont="1" applyFill="1" applyBorder="1" applyAlignment="1">
      <alignment horizontal="center"/>
    </xf>
    <xf numFmtId="175" fontId="208" fillId="0" borderId="25" xfId="0" applyNumberFormat="1" applyFont="1" applyFill="1" applyBorder="1" applyAlignment="1">
      <alignment horizontal="center"/>
    </xf>
    <xf numFmtId="175" fontId="207" fillId="0" borderId="25" xfId="0" applyNumberFormat="1" applyFont="1" applyFill="1" applyBorder="1" applyAlignment="1">
      <alignment horizontal="center"/>
    </xf>
    <xf numFmtId="175" fontId="210" fillId="0" borderId="0" xfId="11177" applyNumberFormat="1" applyFont="1" applyFill="1" applyBorder="1" applyAlignment="1">
      <alignment horizontal="center"/>
    </xf>
    <xf numFmtId="175" fontId="210" fillId="0" borderId="0" xfId="0" applyNumberFormat="1" applyFont="1" applyFill="1" applyBorder="1" applyAlignment="1">
      <alignment horizontal="center"/>
    </xf>
    <xf numFmtId="175" fontId="211" fillId="0" borderId="0" xfId="0" applyNumberFormat="1" applyFont="1" applyFill="1" applyBorder="1" applyAlignment="1">
      <alignment horizontal="center"/>
    </xf>
    <xf numFmtId="0" fontId="206" fillId="39" borderId="0" xfId="0" applyFont="1" applyFill="1"/>
    <xf numFmtId="0" fontId="206" fillId="39" borderId="0" xfId="0" applyFont="1" applyFill="1" applyAlignment="1">
      <alignment horizontal="center"/>
    </xf>
    <xf numFmtId="0" fontId="207" fillId="39" borderId="25" xfId="0" applyFont="1" applyFill="1" applyBorder="1" applyAlignment="1">
      <alignment horizontal="center"/>
    </xf>
    <xf numFmtId="175" fontId="207" fillId="39" borderId="25" xfId="0" applyNumberFormat="1" applyFont="1" applyFill="1" applyBorder="1" applyAlignment="1">
      <alignment horizontal="center"/>
    </xf>
    <xf numFmtId="175" fontId="208" fillId="39" borderId="25" xfId="0" applyNumberFormat="1" applyFont="1" applyFill="1" applyBorder="1" applyAlignment="1">
      <alignment horizontal="center"/>
    </xf>
    <xf numFmtId="14" fontId="210" fillId="39" borderId="0" xfId="0" applyNumberFormat="1" applyFont="1" applyFill="1" applyBorder="1" applyAlignment="1">
      <alignment horizontal="center"/>
    </xf>
    <xf numFmtId="0" fontId="207" fillId="39" borderId="0" xfId="0" applyFont="1" applyFill="1" applyAlignment="1">
      <alignment horizontal="center"/>
    </xf>
    <xf numFmtId="14" fontId="209" fillId="39" borderId="25" xfId="0" applyNumberFormat="1" applyFont="1" applyFill="1" applyBorder="1" applyAlignment="1">
      <alignment horizontal="center"/>
    </xf>
    <xf numFmtId="169" fontId="187" fillId="40" borderId="0" xfId="0" applyNumberFormat="1" applyFont="1" applyFill="1" applyBorder="1"/>
    <xf numFmtId="177" fontId="187" fillId="40" borderId="0" xfId="0" applyNumberFormat="1" applyFont="1" applyFill="1" applyBorder="1" applyAlignment="1">
      <alignment horizontal="center" vertical="center"/>
    </xf>
    <xf numFmtId="174" fontId="186" fillId="40" borderId="0" xfId="0" applyNumberFormat="1" applyFont="1" applyFill="1" applyBorder="1" applyAlignment="1">
      <alignment vertical="center"/>
    </xf>
    <xf numFmtId="0" fontId="1" fillId="0" borderId="0" xfId="22353"/>
    <xf numFmtId="0" fontId="187" fillId="40" borderId="0" xfId="0" applyFont="1" applyFill="1" applyBorder="1" applyAlignment="1">
      <alignment horizontal="center"/>
    </xf>
    <xf numFmtId="174" fontId="187" fillId="40" borderId="0" xfId="0" applyNumberFormat="1" applyFont="1" applyFill="1" applyBorder="1" applyAlignment="1">
      <alignment horizontal="center" vertical="center"/>
    </xf>
    <xf numFmtId="0" fontId="187" fillId="40" borderId="0" xfId="0" applyNumberFormat="1" applyFont="1" applyFill="1" applyBorder="1" applyAlignment="1">
      <alignment horizontal="center"/>
    </xf>
    <xf numFmtId="175" fontId="154" fillId="0" borderId="0" xfId="0" applyNumberFormat="1" applyFont="1" applyFill="1" applyProtection="1"/>
    <xf numFmtId="0" fontId="187" fillId="39" borderId="53" xfId="0" applyFont="1" applyFill="1" applyBorder="1"/>
    <xf numFmtId="177" fontId="186" fillId="39" borderId="66" xfId="0" applyNumberFormat="1" applyFont="1" applyFill="1" applyBorder="1" applyAlignment="1">
      <alignment horizontal="center" vertical="center"/>
    </xf>
    <xf numFmtId="177" fontId="186" fillId="37" borderId="65" xfId="0" applyNumberFormat="1" applyFont="1" applyFill="1" applyBorder="1" applyAlignment="1">
      <alignment horizontal="center" vertical="center"/>
    </xf>
    <xf numFmtId="177" fontId="186" fillId="0" borderId="51" xfId="0" applyNumberFormat="1" applyFont="1" applyFill="1" applyBorder="1" applyAlignment="1">
      <alignment horizontal="center" vertical="center"/>
    </xf>
    <xf numFmtId="177" fontId="186" fillId="37" borderId="61" xfId="0" applyNumberFormat="1" applyFont="1" applyFill="1" applyBorder="1" applyAlignment="1">
      <alignment horizontal="center" vertical="center"/>
    </xf>
    <xf numFmtId="177" fontId="186" fillId="0" borderId="61" xfId="0" applyNumberFormat="1" applyFont="1" applyFill="1" applyBorder="1" applyAlignment="1">
      <alignment horizontal="center" vertical="center"/>
    </xf>
    <xf numFmtId="0" fontId="187" fillId="39" borderId="55" xfId="0" applyFont="1" applyFill="1" applyBorder="1"/>
    <xf numFmtId="177" fontId="186" fillId="39" borderId="61" xfId="0" applyNumberFormat="1" applyFont="1" applyFill="1" applyBorder="1" applyAlignment="1">
      <alignment horizontal="center" vertical="center"/>
    </xf>
    <xf numFmtId="169" fontId="204" fillId="40" borderId="60" xfId="0" applyNumberFormat="1" applyFont="1" applyFill="1" applyBorder="1"/>
    <xf numFmtId="177" fontId="186" fillId="40" borderId="35" xfId="0" applyNumberFormat="1" applyFont="1" applyFill="1" applyBorder="1" applyAlignment="1">
      <alignment horizontal="center" vertical="center"/>
    </xf>
    <xf numFmtId="177" fontId="186" fillId="0" borderId="35" xfId="0" applyNumberFormat="1" applyFont="1" applyFill="1" applyBorder="1" applyAlignment="1">
      <alignment horizontal="center" vertical="center"/>
    </xf>
    <xf numFmtId="177" fontId="186" fillId="37" borderId="65" xfId="11177" applyNumberFormat="1" applyFont="1" applyFill="1" applyBorder="1" applyAlignment="1">
      <alignment horizontal="center" vertical="center"/>
    </xf>
    <xf numFmtId="177" fontId="186" fillId="0" borderId="49" xfId="11177" applyNumberFormat="1" applyFont="1" applyFill="1" applyBorder="1" applyAlignment="1">
      <alignment horizontal="center" vertical="center"/>
    </xf>
    <xf numFmtId="177" fontId="186" fillId="39" borderId="67" xfId="0" applyNumberFormat="1" applyFont="1" applyFill="1" applyBorder="1" applyAlignment="1">
      <alignment horizontal="center" vertical="center"/>
    </xf>
    <xf numFmtId="177" fontId="187" fillId="40" borderId="44" xfId="0" applyNumberFormat="1" applyFont="1" applyFill="1" applyBorder="1" applyAlignment="1">
      <alignment horizontal="center" vertical="center"/>
    </xf>
    <xf numFmtId="177" fontId="187" fillId="40" borderId="60" xfId="0" applyNumberFormat="1" applyFont="1" applyFill="1" applyBorder="1" applyAlignment="1">
      <alignment horizontal="center" vertical="center"/>
    </xf>
    <xf numFmtId="169" fontId="204" fillId="40" borderId="54" xfId="0" applyNumberFormat="1" applyFont="1" applyFill="1" applyBorder="1"/>
    <xf numFmtId="177" fontId="187" fillId="40" borderId="37" xfId="0" applyNumberFormat="1" applyFont="1" applyFill="1" applyBorder="1" applyAlignment="1">
      <alignment horizontal="center" vertical="center"/>
    </xf>
    <xf numFmtId="177" fontId="187" fillId="0" borderId="60" xfId="0" applyNumberFormat="1" applyFont="1" applyFill="1" applyBorder="1" applyAlignment="1">
      <alignment horizontal="center" vertical="center"/>
    </xf>
    <xf numFmtId="177" fontId="186" fillId="39" borderId="65" xfId="0" applyNumberFormat="1" applyFont="1" applyFill="1" applyBorder="1" applyAlignment="1">
      <alignment horizontal="center" vertical="center"/>
    </xf>
    <xf numFmtId="177" fontId="186" fillId="0" borderId="49" xfId="0" applyNumberFormat="1" applyFont="1" applyFill="1" applyBorder="1" applyAlignment="1">
      <alignment horizontal="center" vertical="center"/>
    </xf>
    <xf numFmtId="177" fontId="186" fillId="0" borderId="48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7" fontId="186" fillId="0" borderId="37" xfId="11177" applyNumberFormat="1" applyFont="1" applyFill="1" applyBorder="1" applyAlignment="1">
      <alignment horizontal="center" vertical="center"/>
    </xf>
    <xf numFmtId="177" fontId="186" fillId="40" borderId="60" xfId="11177" applyNumberFormat="1" applyFont="1" applyFill="1" applyBorder="1" applyAlignment="1">
      <alignment horizontal="center" vertical="center"/>
    </xf>
    <xf numFmtId="0" fontId="185" fillId="39" borderId="53" xfId="0" applyFont="1" applyFill="1" applyBorder="1"/>
    <xf numFmtId="177" fontId="186" fillId="39" borderId="66" xfId="11177" applyNumberFormat="1" applyFont="1" applyFill="1" applyBorder="1" applyAlignment="1">
      <alignment horizontal="center" vertical="center"/>
    </xf>
    <xf numFmtId="0" fontId="185" fillId="39" borderId="54" xfId="0" applyFont="1" applyFill="1" applyBorder="1"/>
    <xf numFmtId="177" fontId="186" fillId="39" borderId="6" xfId="0" applyNumberFormat="1" applyFont="1" applyFill="1" applyBorder="1" applyAlignment="1">
      <alignment horizontal="center" vertical="center" wrapText="1"/>
    </xf>
    <xf numFmtId="177" fontId="186" fillId="39" borderId="65" xfId="11177" applyNumberFormat="1" applyFont="1" applyFill="1" applyBorder="1" applyAlignment="1">
      <alignment horizontal="center" vertical="center"/>
    </xf>
    <xf numFmtId="177" fontId="186" fillId="39" borderId="61" xfId="11177" applyNumberFormat="1" applyFont="1" applyFill="1" applyBorder="1" applyAlignment="1">
      <alignment horizontal="center" vertical="center"/>
    </xf>
    <xf numFmtId="177" fontId="186" fillId="37" borderId="65" xfId="0" applyNumberFormat="1" applyFont="1" applyFill="1" applyBorder="1" applyAlignment="1">
      <alignment horizontal="center"/>
    </xf>
    <xf numFmtId="177" fontId="186" fillId="0" borderId="49" xfId="0" applyNumberFormat="1" applyFont="1" applyFill="1" applyBorder="1" applyAlignment="1">
      <alignment horizontal="center"/>
    </xf>
    <xf numFmtId="165" fontId="193" fillId="0" borderId="0" xfId="0" applyNumberFormat="1" applyFont="1" applyFill="1" applyBorder="1"/>
    <xf numFmtId="177" fontId="186" fillId="0" borderId="0" xfId="0" applyNumberFormat="1" applyFont="1" applyFill="1" applyBorder="1" applyAlignment="1">
      <alignment horizontal="center" vertical="center"/>
    </xf>
    <xf numFmtId="177" fontId="186" fillId="40" borderId="0" xfId="0" applyNumberFormat="1" applyFont="1" applyFill="1" applyBorder="1" applyAlignment="1">
      <alignment horizontal="center" vertical="center"/>
    </xf>
    <xf numFmtId="169" fontId="187" fillId="45" borderId="26" xfId="0" applyNumberFormat="1" applyFont="1" applyFill="1" applyBorder="1"/>
    <xf numFmtId="0" fontId="186" fillId="0" borderId="0" xfId="0" applyFont="1" applyFill="1" applyBorder="1"/>
    <xf numFmtId="177" fontId="186" fillId="0" borderId="0" xfId="0" applyNumberFormat="1" applyFont="1" applyFill="1" applyBorder="1" applyAlignment="1">
      <alignment horizontal="center"/>
    </xf>
    <xf numFmtId="0" fontId="205" fillId="0" borderId="0" xfId="0" applyFont="1" applyFill="1" applyBorder="1"/>
    <xf numFmtId="177" fontId="186" fillId="0" borderId="0" xfId="0" applyNumberFormat="1" applyFont="1" applyBorder="1" applyAlignment="1">
      <alignment horizontal="center"/>
    </xf>
    <xf numFmtId="2" fontId="205" fillId="0" borderId="0" xfId="0" applyNumberFormat="1" applyFont="1" applyFill="1" applyBorder="1"/>
    <xf numFmtId="177" fontId="188" fillId="0" borderId="0" xfId="0" applyNumberFormat="1" applyFont="1" applyFill="1" applyBorder="1" applyAlignment="1">
      <alignment horizontal="center"/>
    </xf>
    <xf numFmtId="14" fontId="209" fillId="39" borderId="0" xfId="0" applyNumberFormat="1" applyFont="1" applyFill="1" applyBorder="1" applyAlignment="1">
      <alignment horizontal="center"/>
    </xf>
    <xf numFmtId="175" fontId="209" fillId="0" borderId="0" xfId="11177" applyNumberFormat="1" applyFont="1" applyFill="1" applyBorder="1" applyAlignment="1">
      <alignment horizontal="center"/>
    </xf>
    <xf numFmtId="175" fontId="209" fillId="0" borderId="0" xfId="0" applyNumberFormat="1" applyFont="1" applyFill="1" applyBorder="1" applyAlignment="1">
      <alignment horizontal="center"/>
    </xf>
    <xf numFmtId="175" fontId="208" fillId="0" borderId="0" xfId="0" applyNumberFormat="1" applyFont="1" applyFill="1" applyBorder="1" applyAlignment="1">
      <alignment horizontal="center"/>
    </xf>
    <xf numFmtId="175" fontId="207" fillId="0" borderId="0" xfId="0" applyNumberFormat="1" applyFont="1" applyFill="1" applyBorder="1" applyAlignment="1">
      <alignment horizontal="center"/>
    </xf>
    <xf numFmtId="175" fontId="0" fillId="0" borderId="0" xfId="0" applyNumberFormat="1"/>
    <xf numFmtId="4" fontId="198" fillId="0" borderId="0" xfId="0" applyNumberFormat="1" applyFont="1" applyFill="1" applyAlignment="1" applyProtection="1">
      <alignment vertical="center"/>
      <protection locked="0"/>
    </xf>
    <xf numFmtId="177" fontId="187" fillId="47" borderId="35" xfId="0" applyNumberFormat="1" applyFont="1" applyFill="1" applyBorder="1" applyAlignment="1">
      <alignment horizontal="center" vertical="center"/>
    </xf>
    <xf numFmtId="177" fontId="186" fillId="39" borderId="68" xfId="0" applyNumberFormat="1" applyFont="1" applyFill="1" applyBorder="1" applyAlignment="1">
      <alignment horizontal="center" vertical="center" wrapText="1"/>
    </xf>
    <xf numFmtId="177" fontId="186" fillId="41" borderId="60" xfId="0" applyNumberFormat="1" applyFont="1" applyFill="1" applyBorder="1" applyAlignment="1">
      <alignment horizontal="center" vertical="center"/>
    </xf>
    <xf numFmtId="177" fontId="187" fillId="47" borderId="34" xfId="0" applyNumberFormat="1" applyFont="1" applyFill="1" applyBorder="1" applyAlignment="1">
      <alignment horizontal="center" vertical="center"/>
    </xf>
    <xf numFmtId="177" fontId="187" fillId="47" borderId="60" xfId="0" applyNumberFormat="1" applyFont="1" applyFill="1" applyBorder="1" applyAlignment="1">
      <alignment horizontal="center" vertical="center"/>
    </xf>
    <xf numFmtId="177" fontId="188" fillId="48" borderId="47" xfId="0" applyNumberFormat="1" applyFont="1" applyFill="1" applyBorder="1" applyAlignment="1">
      <alignment horizontal="center" vertical="top" wrapText="1"/>
    </xf>
    <xf numFmtId="177" fontId="188" fillId="48" borderId="4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77" fontId="186" fillId="39" borderId="61" xfId="0" applyNumberFormat="1" applyFont="1" applyFill="1" applyBorder="1" applyAlignment="1">
      <alignment horizontal="center" vertical="center" wrapText="1"/>
    </xf>
    <xf numFmtId="177" fontId="186" fillId="44" borderId="49" xfId="0" applyNumberFormat="1" applyFont="1" applyFill="1" applyBorder="1" applyAlignment="1">
      <alignment horizontal="center" vertical="center"/>
    </xf>
    <xf numFmtId="177" fontId="186" fillId="44" borderId="49" xfId="11177" applyNumberFormat="1" applyFont="1" applyFill="1" applyBorder="1" applyAlignment="1">
      <alignment horizontal="center" vertical="center"/>
    </xf>
    <xf numFmtId="177" fontId="186" fillId="44" borderId="52" xfId="0" applyNumberFormat="1" applyFont="1" applyFill="1" applyBorder="1" applyAlignment="1">
      <alignment horizontal="center" vertical="center"/>
    </xf>
    <xf numFmtId="177" fontId="186" fillId="39" borderId="70" xfId="0" applyNumberFormat="1" applyFont="1" applyFill="1" applyBorder="1" applyAlignment="1">
      <alignment horizontal="center" vertical="center"/>
    </xf>
    <xf numFmtId="177" fontId="186" fillId="37" borderId="5" xfId="0" applyNumberFormat="1" applyFont="1" applyFill="1" applyBorder="1" applyAlignment="1">
      <alignment horizontal="center" vertical="center"/>
    </xf>
    <xf numFmtId="177" fontId="186" fillId="44" borderId="65" xfId="0" applyNumberFormat="1" applyFont="1" applyFill="1" applyBorder="1" applyAlignment="1">
      <alignment horizontal="center" vertical="center"/>
    </xf>
    <xf numFmtId="177" fontId="186" fillId="39" borderId="71" xfId="0" applyNumberFormat="1" applyFont="1" applyFill="1" applyBorder="1" applyAlignment="1">
      <alignment horizontal="center" vertical="center"/>
    </xf>
    <xf numFmtId="177" fontId="186" fillId="44" borderId="51" xfId="0" applyNumberFormat="1" applyFont="1" applyFill="1" applyBorder="1" applyAlignment="1">
      <alignment horizontal="center" vertical="center"/>
    </xf>
    <xf numFmtId="177" fontId="186" fillId="44" borderId="49" xfId="0" applyNumberFormat="1" applyFont="1" applyFill="1" applyBorder="1" applyAlignment="1">
      <alignment horizontal="center"/>
    </xf>
    <xf numFmtId="177" fontId="186" fillId="39" borderId="51" xfId="0" applyNumberFormat="1" applyFont="1" applyFill="1" applyBorder="1" applyAlignment="1">
      <alignment horizontal="center" vertical="center"/>
    </xf>
    <xf numFmtId="177" fontId="186" fillId="39" borderId="37" xfId="0" applyNumberFormat="1" applyFont="1" applyFill="1" applyBorder="1" applyAlignment="1">
      <alignment horizontal="center" vertical="center"/>
    </xf>
    <xf numFmtId="177" fontId="187" fillId="41" borderId="34" xfId="0" applyNumberFormat="1" applyFont="1" applyFill="1" applyBorder="1" applyAlignment="1">
      <alignment horizontal="center" vertical="center"/>
    </xf>
    <xf numFmtId="177" fontId="187" fillId="41" borderId="35" xfId="0" applyNumberFormat="1" applyFont="1" applyFill="1" applyBorder="1" applyAlignment="1">
      <alignment horizontal="center" vertical="center"/>
    </xf>
    <xf numFmtId="177" fontId="186" fillId="39" borderId="5" xfId="0" applyNumberFormat="1" applyFont="1" applyFill="1" applyBorder="1" applyAlignment="1">
      <alignment horizontal="center" vertical="center"/>
    </xf>
    <xf numFmtId="177" fontId="186" fillId="46" borderId="70" xfId="0" applyNumberFormat="1" applyFont="1" applyFill="1" applyBorder="1" applyAlignment="1">
      <alignment horizontal="center" vertical="center"/>
    </xf>
    <xf numFmtId="177" fontId="186" fillId="46" borderId="74" xfId="0" applyNumberFormat="1" applyFont="1" applyFill="1" applyBorder="1" applyAlignment="1">
      <alignment horizontal="center" vertical="center"/>
    </xf>
    <xf numFmtId="177" fontId="186" fillId="39" borderId="75" xfId="0" applyNumberFormat="1" applyFont="1" applyFill="1" applyBorder="1" applyAlignment="1">
      <alignment horizontal="center" vertical="center"/>
    </xf>
    <xf numFmtId="177" fontId="186" fillId="39" borderId="7" xfId="0" applyNumberFormat="1" applyFont="1" applyFill="1" applyBorder="1" applyAlignment="1">
      <alignment horizontal="center" vertical="center"/>
    </xf>
    <xf numFmtId="177" fontId="186" fillId="46" borderId="5" xfId="11177" applyNumberFormat="1" applyFont="1" applyFill="1" applyBorder="1" applyAlignment="1">
      <alignment horizontal="center" vertical="center"/>
    </xf>
    <xf numFmtId="177" fontId="186" fillId="46" borderId="71" xfId="0" applyNumberFormat="1" applyFont="1" applyFill="1" applyBorder="1" applyAlignment="1">
      <alignment horizontal="center" vertical="center"/>
    </xf>
    <xf numFmtId="177" fontId="187" fillId="46" borderId="26" xfId="0" applyNumberFormat="1" applyFont="1" applyFill="1" applyBorder="1" applyAlignment="1">
      <alignment horizontal="center" vertical="center"/>
    </xf>
    <xf numFmtId="177" fontId="186" fillId="46" borderId="13" xfId="0" applyNumberFormat="1" applyFont="1" applyFill="1" applyBorder="1" applyAlignment="1">
      <alignment horizontal="center" vertical="center"/>
    </xf>
    <xf numFmtId="177" fontId="186" fillId="46" borderId="5" xfId="0" applyNumberFormat="1" applyFont="1" applyFill="1" applyBorder="1" applyAlignment="1">
      <alignment horizontal="center" vertical="center"/>
    </xf>
    <xf numFmtId="177" fontId="186" fillId="39" borderId="14" xfId="0" applyNumberFormat="1" applyFont="1" applyFill="1" applyBorder="1" applyAlignment="1">
      <alignment horizontal="center" vertical="center"/>
    </xf>
    <xf numFmtId="177" fontId="186" fillId="46" borderId="26" xfId="0" applyNumberFormat="1" applyFont="1" applyFill="1" applyBorder="1" applyAlignment="1">
      <alignment horizontal="center" vertical="center"/>
    </xf>
    <xf numFmtId="177" fontId="186" fillId="39" borderId="7" xfId="11177" applyNumberFormat="1" applyFont="1" applyFill="1" applyBorder="1" applyAlignment="1">
      <alignment horizontal="center" vertical="center"/>
    </xf>
    <xf numFmtId="177" fontId="186" fillId="39" borderId="70" xfId="0" applyNumberFormat="1" applyFont="1" applyFill="1" applyBorder="1" applyAlignment="1">
      <alignment horizontal="center" vertical="center" wrapText="1"/>
    </xf>
    <xf numFmtId="177" fontId="186" fillId="39" borderId="5" xfId="11177" applyNumberFormat="1" applyFont="1" applyFill="1" applyBorder="1" applyAlignment="1">
      <alignment horizontal="center" vertical="center"/>
    </xf>
    <xf numFmtId="177" fontId="186" fillId="39" borderId="14" xfId="11177" applyNumberFormat="1" applyFont="1" applyFill="1" applyBorder="1" applyAlignment="1">
      <alignment horizontal="center" vertical="center"/>
    </xf>
    <xf numFmtId="177" fontId="186" fillId="46" borderId="5" xfId="0" applyNumberFormat="1" applyFont="1" applyFill="1" applyBorder="1" applyAlignment="1">
      <alignment horizontal="center"/>
    </xf>
    <xf numFmtId="177" fontId="186" fillId="46" borderId="34" xfId="0" applyNumberFormat="1" applyFont="1" applyFill="1" applyBorder="1" applyAlignment="1">
      <alignment horizontal="center" vertical="center"/>
    </xf>
    <xf numFmtId="0" fontId="187" fillId="41" borderId="0" xfId="0" applyFont="1" applyFill="1" applyBorder="1" applyAlignment="1">
      <alignment horizontal="center" vertical="center"/>
    </xf>
    <xf numFmtId="177" fontId="187" fillId="46" borderId="0" xfId="0" applyNumberFormat="1" applyFont="1" applyFill="1" applyBorder="1" applyAlignment="1">
      <alignment horizontal="center" vertical="center"/>
    </xf>
    <xf numFmtId="0" fontId="186" fillId="0" borderId="0" xfId="0" applyFont="1" applyBorder="1" applyAlignment="1">
      <alignment vertical="top"/>
    </xf>
    <xf numFmtId="177" fontId="188" fillId="46" borderId="0" xfId="0" applyNumberFormat="1" applyFont="1" applyFill="1" applyBorder="1" applyAlignment="1">
      <alignment horizontal="center" vertical="top" wrapText="1"/>
    </xf>
    <xf numFmtId="17" fontId="187" fillId="0" borderId="0" xfId="0" applyNumberFormat="1" applyFont="1" applyBorder="1" applyAlignment="1">
      <alignment horizontal="center" vertical="center" wrapText="1"/>
    </xf>
    <xf numFmtId="17" fontId="186" fillId="0" borderId="0" xfId="0" applyNumberFormat="1" applyFont="1" applyBorder="1" applyAlignment="1">
      <alignment horizontal="center" vertical="center"/>
    </xf>
    <xf numFmtId="1" fontId="189" fillId="0" borderId="0" xfId="0" applyNumberFormat="1" applyFont="1" applyBorder="1" applyAlignment="1">
      <alignment horizontal="center" vertical="center"/>
    </xf>
    <xf numFmtId="0" fontId="186" fillId="39" borderId="0" xfId="0" applyFont="1" applyFill="1" applyBorder="1"/>
    <xf numFmtId="177" fontId="186" fillId="39" borderId="0" xfId="0" applyNumberFormat="1" applyFont="1" applyFill="1" applyBorder="1" applyAlignment="1">
      <alignment horizontal="center" vertical="center"/>
    </xf>
    <xf numFmtId="170" fontId="187" fillId="39" borderId="0" xfId="798" applyNumberFormat="1" applyFont="1" applyFill="1" applyBorder="1" applyAlignment="1">
      <alignment horizontal="center"/>
    </xf>
    <xf numFmtId="173" fontId="186" fillId="39" borderId="0" xfId="798" applyNumberFormat="1" applyFont="1" applyFill="1" applyBorder="1"/>
    <xf numFmtId="177" fontId="186" fillId="46" borderId="0" xfId="0" applyNumberFormat="1" applyFont="1" applyFill="1" applyBorder="1" applyAlignment="1">
      <alignment horizontal="center" vertical="center"/>
    </xf>
    <xf numFmtId="177" fontId="186" fillId="0" borderId="0" xfId="22353" applyNumberFormat="1" applyFont="1" applyFill="1" applyBorder="1" applyAlignment="1">
      <alignment horizontal="center" vertical="center"/>
    </xf>
    <xf numFmtId="173" fontId="186" fillId="40" borderId="0" xfId="798" applyNumberFormat="1" applyFont="1" applyFill="1" applyBorder="1"/>
    <xf numFmtId="170" fontId="186" fillId="39" borderId="0" xfId="798" applyNumberFormat="1" applyFont="1" applyFill="1" applyBorder="1"/>
    <xf numFmtId="177" fontId="187" fillId="0" borderId="0" xfId="0" applyNumberFormat="1" applyFont="1" applyFill="1" applyBorder="1" applyAlignment="1">
      <alignment horizontal="center" vertical="center"/>
    </xf>
    <xf numFmtId="177" fontId="186" fillId="46" borderId="0" xfId="11177" applyNumberFormat="1" applyFont="1" applyFill="1" applyBorder="1" applyAlignment="1">
      <alignment horizontal="center" vertical="center"/>
    </xf>
    <xf numFmtId="0" fontId="188" fillId="40" borderId="0" xfId="798" applyFont="1" applyFill="1" applyBorder="1" applyAlignment="1">
      <alignment horizontal="center"/>
    </xf>
    <xf numFmtId="173" fontId="189" fillId="40" borderId="0" xfId="798" applyNumberFormat="1" applyFont="1" applyFill="1" applyBorder="1"/>
    <xf numFmtId="173" fontId="186" fillId="0" borderId="0" xfId="798" applyNumberFormat="1" applyFont="1" applyFill="1" applyBorder="1"/>
    <xf numFmtId="170" fontId="188" fillId="40" borderId="0" xfId="798" applyNumberFormat="1" applyFont="1" applyFill="1" applyBorder="1" applyAlignment="1">
      <alignment horizontal="center"/>
    </xf>
    <xf numFmtId="170" fontId="187" fillId="39" borderId="0" xfId="798" applyNumberFormat="1" applyFont="1" applyFill="1" applyBorder="1"/>
    <xf numFmtId="174" fontId="187" fillId="38" borderId="0" xfId="0" applyNumberFormat="1" applyFont="1" applyFill="1" applyBorder="1" applyAlignment="1">
      <alignment vertical="center"/>
    </xf>
    <xf numFmtId="174" fontId="187" fillId="38" borderId="0" xfId="0" applyNumberFormat="1" applyFont="1" applyFill="1" applyBorder="1" applyAlignment="1">
      <alignment horizontal="center" vertical="center"/>
    </xf>
    <xf numFmtId="169" fontId="204" fillId="38" borderId="0" xfId="0" applyNumberFormat="1" applyFont="1" applyFill="1" applyBorder="1"/>
    <xf numFmtId="174" fontId="186" fillId="38" borderId="0" xfId="0" applyNumberFormat="1" applyFont="1" applyFill="1" applyBorder="1" applyAlignment="1">
      <alignment vertical="center"/>
    </xf>
    <xf numFmtId="0" fontId="187" fillId="39" borderId="0" xfId="0" applyFont="1" applyFill="1" applyBorder="1"/>
    <xf numFmtId="0" fontId="187" fillId="39" borderId="0" xfId="0" applyFont="1" applyFill="1" applyBorder="1" applyAlignment="1">
      <alignment horizontal="center"/>
    </xf>
    <xf numFmtId="1" fontId="186" fillId="39" borderId="0" xfId="0" applyNumberFormat="1" applyFont="1" applyFill="1" applyBorder="1"/>
    <xf numFmtId="170" fontId="187" fillId="40" borderId="0" xfId="798" applyNumberFormat="1" applyFont="1" applyFill="1" applyBorder="1" applyAlignment="1">
      <alignment horizontal="center"/>
    </xf>
    <xf numFmtId="4" fontId="186" fillId="40" borderId="0" xfId="798" applyNumberFormat="1" applyFont="1" applyFill="1" applyBorder="1"/>
    <xf numFmtId="0" fontId="202" fillId="40" borderId="0" xfId="0" applyFont="1" applyFill="1" applyBorder="1"/>
    <xf numFmtId="173" fontId="190" fillId="40" borderId="0" xfId="798" applyNumberFormat="1" applyFont="1" applyFill="1" applyBorder="1"/>
    <xf numFmtId="177" fontId="186" fillId="39" borderId="0" xfId="11177" applyNumberFormat="1" applyFont="1" applyFill="1" applyBorder="1" applyAlignment="1">
      <alignment horizontal="center" vertical="center"/>
    </xf>
    <xf numFmtId="0" fontId="188" fillId="39" borderId="0" xfId="798" applyFont="1" applyFill="1" applyBorder="1" applyAlignment="1">
      <alignment horizontal="center"/>
    </xf>
    <xf numFmtId="173" fontId="189" fillId="39" borderId="0" xfId="798" applyNumberFormat="1" applyFont="1" applyFill="1" applyBorder="1"/>
    <xf numFmtId="177" fontId="186" fillId="39" borderId="0" xfId="0" applyNumberFormat="1" applyFont="1" applyFill="1" applyBorder="1" applyAlignment="1">
      <alignment horizontal="center" vertical="center" wrapText="1"/>
    </xf>
    <xf numFmtId="170" fontId="188" fillId="39" borderId="0" xfId="798" applyNumberFormat="1" applyFont="1" applyFill="1" applyBorder="1" applyAlignment="1">
      <alignment horizontal="center"/>
    </xf>
    <xf numFmtId="170" fontId="188" fillId="39" borderId="0" xfId="798" applyNumberFormat="1" applyFont="1" applyFill="1" applyBorder="1"/>
    <xf numFmtId="177" fontId="186" fillId="46" borderId="0" xfId="0" applyNumberFormat="1" applyFont="1" applyFill="1" applyBorder="1" applyAlignment="1">
      <alignment horizontal="center"/>
    </xf>
    <xf numFmtId="174" fontId="186" fillId="38" borderId="0" xfId="0" applyNumberFormat="1" applyFont="1" applyFill="1" applyBorder="1" applyAlignment="1">
      <alignment horizontal="center" vertical="center"/>
    </xf>
    <xf numFmtId="0" fontId="187" fillId="0" borderId="0" xfId="0" applyFont="1" applyBorder="1" applyAlignment="1">
      <alignment horizontal="center"/>
    </xf>
    <xf numFmtId="1" fontId="186" fillId="0" borderId="0" xfId="0" applyNumberFormat="1" applyFont="1" applyBorder="1"/>
    <xf numFmtId="177" fontId="188" fillId="41" borderId="73" xfId="0" applyNumberFormat="1" applyFont="1" applyFill="1" applyBorder="1" applyAlignment="1">
      <alignment horizontal="center" vertical="top" wrapText="1"/>
    </xf>
    <xf numFmtId="49" fontId="188" fillId="37" borderId="73" xfId="0" applyNumberFormat="1" applyFont="1" applyFill="1" applyBorder="1" applyAlignment="1">
      <alignment horizontal="center" vertical="top" wrapText="1"/>
    </xf>
    <xf numFmtId="177" fontId="186" fillId="39" borderId="12" xfId="0" applyNumberFormat="1" applyFont="1" applyFill="1" applyBorder="1" applyAlignment="1">
      <alignment horizontal="center" vertical="center"/>
    </xf>
    <xf numFmtId="177" fontId="186" fillId="39" borderId="26" xfId="0" applyNumberFormat="1" applyFont="1" applyFill="1" applyBorder="1" applyAlignment="1">
      <alignment horizontal="center" vertical="center"/>
    </xf>
    <xf numFmtId="177" fontId="186" fillId="39" borderId="9" xfId="0" applyNumberFormat="1" applyFont="1" applyFill="1" applyBorder="1" applyAlignment="1">
      <alignment horizontal="center" vertical="center"/>
    </xf>
    <xf numFmtId="177" fontId="186" fillId="37" borderId="12" xfId="0" applyNumberFormat="1" applyFont="1" applyFill="1" applyBorder="1" applyAlignment="1">
      <alignment horizontal="center" vertical="center"/>
    </xf>
    <xf numFmtId="177" fontId="186" fillId="39" borderId="74" xfId="0" applyNumberFormat="1" applyFont="1" applyFill="1" applyBorder="1" applyAlignment="1">
      <alignment horizontal="center" vertical="center"/>
    </xf>
    <xf numFmtId="177" fontId="186" fillId="39" borderId="71" xfId="0" applyNumberFormat="1" applyFont="1" applyFill="1" applyBorder="1" applyAlignment="1">
      <alignment horizontal="center" vertical="center" wrapText="1"/>
    </xf>
    <xf numFmtId="177" fontId="186" fillId="41" borderId="26" xfId="0" applyNumberFormat="1" applyFont="1" applyFill="1" applyBorder="1" applyAlignment="1">
      <alignment horizontal="center" vertical="center"/>
    </xf>
    <xf numFmtId="177" fontId="187" fillId="45" borderId="26" xfId="0" applyNumberFormat="1" applyFont="1" applyFill="1" applyBorder="1" applyAlignment="1">
      <alignment horizontal="center" vertical="center"/>
    </xf>
    <xf numFmtId="177" fontId="187" fillId="41" borderId="26" xfId="0" applyNumberFormat="1" applyFont="1" applyFill="1" applyBorder="1" applyAlignment="1">
      <alignment horizontal="center" vertical="center"/>
    </xf>
    <xf numFmtId="177" fontId="187" fillId="45" borderId="60" xfId="0" applyNumberFormat="1" applyFont="1" applyFill="1" applyBorder="1" applyAlignment="1">
      <alignment horizontal="center" vertical="center"/>
    </xf>
    <xf numFmtId="177" fontId="186" fillId="37" borderId="73" xfId="0" applyNumberFormat="1" applyFont="1" applyFill="1" applyBorder="1" applyAlignment="1">
      <alignment horizontal="center" vertical="center"/>
    </xf>
    <xf numFmtId="177" fontId="186" fillId="37" borderId="71" xfId="0" applyNumberFormat="1" applyFont="1" applyFill="1" applyBorder="1" applyAlignment="1">
      <alignment horizontal="center" vertical="center"/>
    </xf>
    <xf numFmtId="177" fontId="186" fillId="39" borderId="76" xfId="0" applyNumberFormat="1" applyFont="1" applyFill="1" applyBorder="1" applyAlignment="1">
      <alignment horizontal="center" vertical="center"/>
    </xf>
    <xf numFmtId="177" fontId="186" fillId="37" borderId="70" xfId="11177" applyNumberFormat="1" applyFont="1" applyFill="1" applyBorder="1" applyAlignment="1">
      <alignment horizontal="center" vertical="center"/>
    </xf>
    <xf numFmtId="177" fontId="186" fillId="37" borderId="70" xfId="0" applyNumberFormat="1" applyFont="1" applyFill="1" applyBorder="1" applyAlignment="1">
      <alignment horizontal="center" vertical="center"/>
    </xf>
    <xf numFmtId="177" fontId="186" fillId="39" borderId="73" xfId="11177" applyNumberFormat="1" applyFont="1" applyFill="1" applyBorder="1" applyAlignment="1">
      <alignment horizontal="center" vertical="center"/>
    </xf>
    <xf numFmtId="177" fontId="186" fillId="39" borderId="70" xfId="11177" applyNumberFormat="1" applyFont="1" applyFill="1" applyBorder="1" applyAlignment="1">
      <alignment horizontal="center" vertical="center"/>
    </xf>
    <xf numFmtId="177" fontId="186" fillId="39" borderId="71" xfId="11177" applyNumberFormat="1" applyFont="1" applyFill="1" applyBorder="1" applyAlignment="1">
      <alignment horizontal="center" vertical="center"/>
    </xf>
    <xf numFmtId="177" fontId="186" fillId="37" borderId="70" xfId="0" applyNumberFormat="1" applyFont="1" applyFill="1" applyBorder="1" applyAlignment="1">
      <alignment horizontal="center"/>
    </xf>
    <xf numFmtId="177" fontId="186" fillId="37" borderId="52" xfId="0" applyNumberFormat="1" applyFont="1" applyFill="1" applyBorder="1" applyAlignment="1">
      <alignment horizontal="center" vertical="center"/>
    </xf>
    <xf numFmtId="177" fontId="186" fillId="39" borderId="77" xfId="0" applyNumberFormat="1" applyFont="1" applyFill="1" applyBorder="1" applyAlignment="1">
      <alignment horizontal="center" vertical="center"/>
    </xf>
    <xf numFmtId="177" fontId="186" fillId="39" borderId="60" xfId="0" applyNumberFormat="1" applyFont="1" applyFill="1" applyBorder="1" applyAlignment="1">
      <alignment horizontal="center" vertical="center"/>
    </xf>
    <xf numFmtId="177" fontId="188" fillId="41" borderId="56" xfId="0" applyNumberFormat="1" applyFont="1" applyFill="1" applyBorder="1" applyAlignment="1">
      <alignment horizontal="center" vertical="top" wrapText="1"/>
    </xf>
    <xf numFmtId="177" fontId="188" fillId="37" borderId="56" xfId="0" applyNumberFormat="1" applyFont="1" applyFill="1" applyBorder="1" applyAlignment="1">
      <alignment horizontal="center" vertical="top" wrapText="1"/>
    </xf>
    <xf numFmtId="169" fontId="187" fillId="41" borderId="60" xfId="0" applyNumberFormat="1" applyFont="1" applyFill="1" applyBorder="1"/>
    <xf numFmtId="177" fontId="187" fillId="41" borderId="60" xfId="0" applyNumberFormat="1" applyFont="1" applyFill="1" applyBorder="1" applyAlignment="1">
      <alignment horizontal="center" vertical="center"/>
    </xf>
    <xf numFmtId="0" fontId="203" fillId="40" borderId="36" xfId="0" applyFont="1" applyFill="1" applyBorder="1"/>
    <xf numFmtId="4" fontId="186" fillId="40" borderId="36" xfId="95" applyNumberFormat="1" applyFont="1" applyFill="1" applyBorder="1" applyAlignment="1">
      <alignment horizontal="right"/>
    </xf>
    <xf numFmtId="177" fontId="186" fillId="44" borderId="66" xfId="0" applyNumberFormat="1" applyFont="1" applyFill="1" applyBorder="1" applyAlignment="1">
      <alignment horizontal="center" vertical="center"/>
    </xf>
    <xf numFmtId="177" fontId="186" fillId="39" borderId="56" xfId="0" applyNumberFormat="1" applyFont="1" applyFill="1" applyBorder="1" applyAlignment="1">
      <alignment horizontal="center" vertical="center"/>
    </xf>
    <xf numFmtId="177" fontId="186" fillId="37" borderId="51" xfId="0" applyNumberFormat="1" applyFont="1" applyFill="1" applyBorder="1" applyAlignment="1">
      <alignment horizontal="center" vertical="center"/>
    </xf>
    <xf numFmtId="177" fontId="186" fillId="44" borderId="65" xfId="11177" applyNumberFormat="1" applyFont="1" applyFill="1" applyBorder="1" applyAlignment="1">
      <alignment horizontal="center" vertical="center"/>
    </xf>
    <xf numFmtId="177" fontId="186" fillId="39" borderId="35" xfId="0" applyNumberFormat="1" applyFont="1" applyFill="1" applyBorder="1" applyAlignment="1">
      <alignment horizontal="center" vertical="center"/>
    </xf>
    <xf numFmtId="177" fontId="186" fillId="39" borderId="78" xfId="0" applyNumberFormat="1" applyFont="1" applyFill="1" applyBorder="1" applyAlignment="1">
      <alignment horizontal="center" vertical="center"/>
    </xf>
    <xf numFmtId="177" fontId="186" fillId="37" borderId="51" xfId="11177" applyNumberFormat="1" applyFont="1" applyFill="1" applyBorder="1" applyAlignment="1">
      <alignment horizontal="center" vertical="center"/>
    </xf>
    <xf numFmtId="177" fontId="186" fillId="37" borderId="68" xfId="0" applyNumberFormat="1" applyFont="1" applyFill="1" applyBorder="1" applyAlignment="1">
      <alignment horizontal="center" vertical="center"/>
    </xf>
    <xf numFmtId="177" fontId="188" fillId="48" borderId="37" xfId="0" applyNumberFormat="1" applyFont="1" applyFill="1" applyBorder="1" applyAlignment="1">
      <alignment horizontal="center" vertical="top" wrapText="1"/>
    </xf>
    <xf numFmtId="49" fontId="188" fillId="37" borderId="56" xfId="0" applyNumberFormat="1" applyFont="1" applyFill="1" applyBorder="1" applyAlignment="1">
      <alignment horizontal="center" vertical="top" wrapText="1"/>
    </xf>
    <xf numFmtId="177" fontId="186" fillId="37" borderId="56" xfId="0" applyNumberFormat="1" applyFont="1" applyFill="1" applyBorder="1" applyAlignment="1">
      <alignment horizontal="center" vertical="center"/>
    </xf>
    <xf numFmtId="177" fontId="186" fillId="37" borderId="69" xfId="0" applyNumberFormat="1" applyFont="1" applyFill="1" applyBorder="1" applyAlignment="1">
      <alignment horizontal="center" vertical="center"/>
    </xf>
    <xf numFmtId="177" fontId="187" fillId="41" borderId="26" xfId="0" applyNumberFormat="1" applyFont="1" applyFill="1" applyBorder="1" applyAlignment="1">
      <alignment horizontal="center" vertical="center" wrapText="1"/>
    </xf>
    <xf numFmtId="177" fontId="187" fillId="41" borderId="34" xfId="0" applyNumberFormat="1" applyFont="1" applyFill="1" applyBorder="1" applyAlignment="1">
      <alignment horizontal="center" vertical="center"/>
    </xf>
    <xf numFmtId="177" fontId="187" fillId="41" borderId="35" xfId="0" applyNumberFormat="1" applyFont="1" applyFill="1" applyBorder="1" applyAlignment="1">
      <alignment horizontal="center" vertical="center"/>
    </xf>
    <xf numFmtId="177" fontId="188" fillId="46" borderId="72" xfId="0" applyNumberFormat="1" applyFont="1" applyFill="1" applyBorder="1" applyAlignment="1">
      <alignment horizontal="center" vertical="top" wrapText="1"/>
    </xf>
    <xf numFmtId="177" fontId="188" fillId="46" borderId="73" xfId="0" applyNumberFormat="1" applyFont="1" applyFill="1" applyBorder="1" applyAlignment="1">
      <alignment horizontal="center" vertical="top" wrapText="1"/>
    </xf>
    <xf numFmtId="177" fontId="188" fillId="46" borderId="53" xfId="0" applyNumberFormat="1" applyFont="1" applyFill="1" applyBorder="1" applyAlignment="1">
      <alignment horizontal="center" vertical="top" wrapText="1"/>
    </xf>
    <xf numFmtId="177" fontId="188" fillId="46" borderId="56" xfId="0" applyNumberFormat="1" applyFont="1" applyFill="1" applyBorder="1" applyAlignment="1">
      <alignment horizontal="center" vertical="top" wrapText="1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7" fillId="0" borderId="26" xfId="0" applyFont="1" applyFill="1" applyBorder="1" applyAlignment="1" applyProtection="1">
      <alignment horizontal="center" vertical="center"/>
      <protection locked="0"/>
    </xf>
    <xf numFmtId="0" fontId="197" fillId="0" borderId="35" xfId="0" applyFont="1" applyFill="1" applyBorder="1" applyAlignment="1" applyProtection="1">
      <alignment horizontal="center" vertical="center"/>
      <protection locked="0"/>
    </xf>
    <xf numFmtId="0" fontId="197" fillId="0" borderId="34" xfId="0" applyFont="1" applyFill="1" applyBorder="1" applyAlignment="1" applyProtection="1">
      <alignment horizontal="center" vertical="center"/>
      <protection locked="0"/>
    </xf>
    <xf numFmtId="0" fontId="206" fillId="39" borderId="0" xfId="0" applyFont="1" applyFill="1" applyAlignment="1">
      <alignment horizontal="center"/>
    </xf>
    <xf numFmtId="0" fontId="206" fillId="39" borderId="9" xfId="0" applyFont="1" applyFill="1" applyBorder="1" applyAlignment="1">
      <alignment horizontal="center"/>
    </xf>
    <xf numFmtId="175" fontId="187" fillId="41" borderId="53" xfId="0" applyNumberFormat="1" applyFont="1" applyFill="1" applyBorder="1" applyAlignment="1">
      <alignment horizontal="center" vertical="center" wrapText="1"/>
    </xf>
    <xf numFmtId="175" fontId="187" fillId="41" borderId="55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K543"/>
  <sheetViews>
    <sheetView tabSelected="1" zoomScale="90" zoomScaleNormal="90" zoomScaleSheetLayoutView="85" workbookViewId="0">
      <selection activeCell="AK72" sqref="AK72"/>
    </sheetView>
  </sheetViews>
  <sheetFormatPr defaultColWidth="9.140625" defaultRowHeight="12.75" customHeight="1" x14ac:dyDescent="0.2"/>
  <cols>
    <col min="1" max="1" width="3" style="148" customWidth="1"/>
    <col min="2" max="2" width="45" style="80" bestFit="1" customWidth="1"/>
    <col min="3" max="9" width="11" style="198" hidden="1" customWidth="1"/>
    <col min="10" max="10" width="11" style="198" customWidth="1"/>
    <col min="11" max="13" width="11" style="198" hidden="1" customWidth="1"/>
    <col min="14" max="16" width="10.7109375" style="198" hidden="1" customWidth="1"/>
    <col min="17" max="17" width="2" style="82" customWidth="1"/>
    <col min="18" max="18" width="40.7109375" style="82" hidden="1" customWidth="1"/>
    <col min="19" max="19" width="10.7109375" style="330" hidden="1" customWidth="1"/>
    <col min="20" max="20" width="13" style="421" hidden="1" customWidth="1"/>
    <col min="21" max="32" width="11.5703125" style="82" hidden="1" customWidth="1"/>
    <col min="33" max="33" width="17" style="422" hidden="1" customWidth="1"/>
    <col min="34" max="34" width="9.140625" style="82" hidden="1" customWidth="1"/>
    <col min="35" max="35" width="11" style="198" customWidth="1"/>
    <col min="36" max="36" width="11" style="330" customWidth="1"/>
    <col min="37" max="38" width="9.140625" style="148"/>
    <col min="39" max="89" width="9.140625" style="254"/>
    <col min="90" max="16384" width="9.140625" style="80"/>
  </cols>
  <sheetData>
    <row r="1" spans="1:89" ht="12.75" customHeight="1" thickBot="1" x14ac:dyDescent="0.3">
      <c r="B1" s="151" t="s">
        <v>774</v>
      </c>
      <c r="C1" s="465" t="s">
        <v>1093</v>
      </c>
      <c r="D1" s="466"/>
      <c r="E1" s="467"/>
      <c r="F1" s="340" t="s">
        <v>1082</v>
      </c>
      <c r="G1" s="340" t="s">
        <v>1082</v>
      </c>
      <c r="H1" s="340" t="s">
        <v>1082</v>
      </c>
      <c r="I1" s="340" t="s">
        <v>1091</v>
      </c>
      <c r="J1" s="447" t="s">
        <v>1091</v>
      </c>
      <c r="K1" s="340" t="s">
        <v>1082</v>
      </c>
      <c r="L1" s="340" t="s">
        <v>1082</v>
      </c>
      <c r="M1" s="222" t="s">
        <v>1006</v>
      </c>
      <c r="N1" s="470" t="s">
        <v>1068</v>
      </c>
      <c r="O1" s="470" t="s">
        <v>1070</v>
      </c>
      <c r="P1" s="468" t="s">
        <v>1073</v>
      </c>
      <c r="Q1" s="148"/>
      <c r="R1" s="380" t="s">
        <v>993</v>
      </c>
      <c r="S1" s="381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423" t="s">
        <v>1097</v>
      </c>
      <c r="AJ1" s="447" t="s">
        <v>1099</v>
      </c>
    </row>
    <row r="2" spans="1:89" s="81" customFormat="1" ht="38.25" x14ac:dyDescent="0.25">
      <c r="A2" s="152"/>
      <c r="B2" s="151" t="s">
        <v>1094</v>
      </c>
      <c r="C2" s="168" t="s">
        <v>1095</v>
      </c>
      <c r="D2" s="169" t="s">
        <v>1088</v>
      </c>
      <c r="E2" s="170" t="s">
        <v>1087</v>
      </c>
      <c r="F2" s="345" t="s">
        <v>1085</v>
      </c>
      <c r="G2" s="346" t="s">
        <v>1084</v>
      </c>
      <c r="H2" s="346" t="s">
        <v>1090</v>
      </c>
      <c r="I2" s="346" t="s">
        <v>1092</v>
      </c>
      <c r="J2" s="462" t="s">
        <v>1096</v>
      </c>
      <c r="K2" s="461" t="s">
        <v>1083</v>
      </c>
      <c r="L2" s="346" t="s">
        <v>975</v>
      </c>
      <c r="M2" s="170" t="s">
        <v>1072</v>
      </c>
      <c r="N2" s="471"/>
      <c r="O2" s="471"/>
      <c r="P2" s="469"/>
      <c r="Q2" s="152"/>
      <c r="R2" s="382"/>
      <c r="S2" s="383" t="s">
        <v>1068</v>
      </c>
      <c r="T2" s="384" t="s">
        <v>1077</v>
      </c>
      <c r="U2" s="385">
        <v>43101</v>
      </c>
      <c r="V2" s="385">
        <v>43132</v>
      </c>
      <c r="W2" s="385">
        <v>43160</v>
      </c>
      <c r="X2" s="385">
        <v>43191</v>
      </c>
      <c r="Y2" s="385">
        <v>43221</v>
      </c>
      <c r="Z2" s="385">
        <v>43252</v>
      </c>
      <c r="AA2" s="385">
        <v>43282</v>
      </c>
      <c r="AB2" s="385">
        <v>43313</v>
      </c>
      <c r="AC2" s="385">
        <v>43344</v>
      </c>
      <c r="AD2" s="385">
        <v>43374</v>
      </c>
      <c r="AE2" s="385">
        <v>43405</v>
      </c>
      <c r="AF2" s="385">
        <v>43435</v>
      </c>
      <c r="AG2" s="386" t="s">
        <v>994</v>
      </c>
      <c r="AH2" s="386"/>
      <c r="AI2" s="424" t="s">
        <v>1098</v>
      </c>
      <c r="AJ2" s="448" t="s">
        <v>1100</v>
      </c>
      <c r="AK2" s="152"/>
      <c r="AL2" s="152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</row>
    <row r="3" spans="1:89" ht="12.75" customHeight="1" x14ac:dyDescent="0.2">
      <c r="B3" s="153" t="s">
        <v>1040</v>
      </c>
      <c r="C3" s="173"/>
      <c r="D3" s="174"/>
      <c r="E3" s="175"/>
      <c r="F3" s="175"/>
      <c r="G3" s="175"/>
      <c r="H3" s="175"/>
      <c r="I3" s="175"/>
      <c r="J3" s="358"/>
      <c r="K3" s="309"/>
      <c r="L3" s="175"/>
      <c r="M3" s="175"/>
      <c r="N3" s="175"/>
      <c r="O3" s="175"/>
      <c r="P3" s="362"/>
      <c r="Q3" s="148"/>
      <c r="R3" s="387" t="s">
        <v>1040</v>
      </c>
      <c r="S3" s="388"/>
      <c r="T3" s="389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87" t="b">
        <f>AG3=T3</f>
        <v>1</v>
      </c>
      <c r="AI3" s="352"/>
      <c r="AJ3" s="175"/>
    </row>
    <row r="4" spans="1:89" ht="12.75" customHeight="1" x14ac:dyDescent="0.2">
      <c r="B4" s="156" t="s">
        <v>775</v>
      </c>
      <c r="C4" s="176">
        <f>-TB!D51-TB!C52</f>
        <v>278954</v>
      </c>
      <c r="D4" s="177">
        <f>+C4-E4</f>
        <v>278954</v>
      </c>
      <c r="E4" s="178">
        <f>ROUND(SUMIF($U$2:$AF$2,"&lt;="&amp;#REF!,U4:AF4),2)</f>
        <v>0</v>
      </c>
      <c r="F4" s="178">
        <v>168675</v>
      </c>
      <c r="G4" s="178">
        <v>241325</v>
      </c>
      <c r="H4" s="349">
        <f>K4-C4</f>
        <v>131046</v>
      </c>
      <c r="I4" s="349">
        <v>339500</v>
      </c>
      <c r="J4" s="463">
        <v>410546</v>
      </c>
      <c r="K4" s="354">
        <f>F4+G4</f>
        <v>410000</v>
      </c>
      <c r="L4" s="178">
        <f>K4-M4</f>
        <v>0</v>
      </c>
      <c r="M4" s="178">
        <v>410000</v>
      </c>
      <c r="N4" s="207">
        <v>360000.41000000003</v>
      </c>
      <c r="O4" s="207">
        <f>N4-M4</f>
        <v>-49999.589999999967</v>
      </c>
      <c r="P4" s="363">
        <f>C4-N4</f>
        <v>-81046.410000000033</v>
      </c>
      <c r="Q4" s="148"/>
      <c r="R4" s="148" t="s">
        <v>775</v>
      </c>
      <c r="S4" s="391">
        <v>360000.41000000003</v>
      </c>
      <c r="T4" s="392">
        <f>' Budget 2018'!E7</f>
        <v>410000</v>
      </c>
      <c r="U4" s="393">
        <f t="shared" ref="U4:AF4" si="0">$T4/12</f>
        <v>34166.666666666664</v>
      </c>
      <c r="V4" s="393">
        <f t="shared" si="0"/>
        <v>34166.666666666664</v>
      </c>
      <c r="W4" s="393">
        <f t="shared" si="0"/>
        <v>34166.666666666664</v>
      </c>
      <c r="X4" s="393">
        <f t="shared" si="0"/>
        <v>34166.666666666664</v>
      </c>
      <c r="Y4" s="393">
        <f t="shared" si="0"/>
        <v>34166.666666666664</v>
      </c>
      <c r="Z4" s="393">
        <f t="shared" si="0"/>
        <v>34166.666666666664</v>
      </c>
      <c r="AA4" s="393">
        <f t="shared" si="0"/>
        <v>34166.666666666664</v>
      </c>
      <c r="AB4" s="393">
        <f t="shared" si="0"/>
        <v>34166.666666666664</v>
      </c>
      <c r="AC4" s="393">
        <f t="shared" si="0"/>
        <v>34166.666666666664</v>
      </c>
      <c r="AD4" s="393">
        <f t="shared" si="0"/>
        <v>34166.666666666664</v>
      </c>
      <c r="AE4" s="393">
        <f t="shared" si="0"/>
        <v>34166.666666666664</v>
      </c>
      <c r="AF4" s="393">
        <f t="shared" si="0"/>
        <v>34166.666666666664</v>
      </c>
      <c r="AG4" s="393">
        <f>SUM(U4:AF4)</f>
        <v>410000.00000000006</v>
      </c>
      <c r="AH4" s="148" t="b">
        <f>AG4=T4</f>
        <v>1</v>
      </c>
      <c r="AI4" s="435">
        <v>344647.25</v>
      </c>
      <c r="AJ4" s="444">
        <f>J4-AI4</f>
        <v>65898.75</v>
      </c>
    </row>
    <row r="5" spans="1:89" ht="12.75" customHeight="1" thickBot="1" x14ac:dyDescent="0.25">
      <c r="B5" s="156" t="s">
        <v>1069</v>
      </c>
      <c r="C5" s="219">
        <f>-TB!D47-TB!C48</f>
        <v>5713.85</v>
      </c>
      <c r="D5" s="243">
        <f>+C5-E5</f>
        <v>-2350.1499999999996</v>
      </c>
      <c r="E5" s="220">
        <f>AA5</f>
        <v>8064</v>
      </c>
      <c r="F5" s="178">
        <v>0</v>
      </c>
      <c r="G5" s="220">
        <v>10000</v>
      </c>
      <c r="H5" s="349">
        <f>K5-C5</f>
        <v>4286.1499999999996</v>
      </c>
      <c r="I5" s="349">
        <v>35000</v>
      </c>
      <c r="J5" s="464">
        <v>39286.15</v>
      </c>
      <c r="K5" s="354">
        <f>F5+G5</f>
        <v>10000</v>
      </c>
      <c r="L5" s="178">
        <f>K5-M5</f>
        <v>-5000</v>
      </c>
      <c r="M5" s="178">
        <v>15000</v>
      </c>
      <c r="N5" s="221">
        <v>0</v>
      </c>
      <c r="O5" s="221">
        <f>N5-M5</f>
        <v>-15000</v>
      </c>
      <c r="P5" s="364">
        <f>C5-N5</f>
        <v>5713.85</v>
      </c>
      <c r="Q5" s="148"/>
      <c r="R5" s="148" t="s">
        <v>1069</v>
      </c>
      <c r="S5" s="391">
        <v>0</v>
      </c>
      <c r="T5" s="392">
        <v>10000</v>
      </c>
      <c r="U5" s="393"/>
      <c r="V5" s="393"/>
      <c r="W5" s="393"/>
      <c r="X5" s="393"/>
      <c r="Y5" s="393"/>
      <c r="Z5" s="393"/>
      <c r="AA5" s="393">
        <v>8064</v>
      </c>
      <c r="AB5" s="393"/>
      <c r="AC5" s="393"/>
      <c r="AD5" s="393"/>
      <c r="AE5" s="393"/>
      <c r="AF5" s="393">
        <v>1936</v>
      </c>
      <c r="AG5" s="393">
        <f>SUM(U5:AF5)</f>
        <v>10000</v>
      </c>
      <c r="AH5" s="148" t="b">
        <f>AG5=T5</f>
        <v>1</v>
      </c>
      <c r="AI5" s="436">
        <v>17420.599999999999</v>
      </c>
      <c r="AJ5" s="444">
        <f>J5-AI5</f>
        <v>21865.550000000003</v>
      </c>
    </row>
    <row r="6" spans="1:89" ht="12.75" customHeight="1" thickBot="1" x14ac:dyDescent="0.25">
      <c r="B6" s="244" t="s">
        <v>1042</v>
      </c>
      <c r="C6" s="245">
        <f>SUM(C4:C5)</f>
        <v>284667.84999999998</v>
      </c>
      <c r="D6" s="246">
        <f>+C6-E6</f>
        <v>276603.84999999998</v>
      </c>
      <c r="E6" s="247">
        <f t="shared" ref="E6:M6" si="1">SUM(E4:E5)</f>
        <v>8064</v>
      </c>
      <c r="F6" s="245">
        <f t="shared" si="1"/>
        <v>168675</v>
      </c>
      <c r="G6" s="245">
        <f t="shared" si="1"/>
        <v>251325</v>
      </c>
      <c r="H6" s="247">
        <f>K6-C6</f>
        <v>135332.15000000002</v>
      </c>
      <c r="I6" s="247">
        <f t="shared" si="1"/>
        <v>374500</v>
      </c>
      <c r="J6" s="426">
        <f>SUM(J4:J5)</f>
        <v>449832.15</v>
      </c>
      <c r="K6" s="247">
        <f t="shared" si="1"/>
        <v>420000</v>
      </c>
      <c r="L6" s="247">
        <f t="shared" si="1"/>
        <v>-5000</v>
      </c>
      <c r="M6" s="247">
        <f t="shared" si="1"/>
        <v>425000</v>
      </c>
      <c r="N6" s="247">
        <v>360000.41000000003</v>
      </c>
      <c r="O6" s="247">
        <f>N6-M6</f>
        <v>-64999.589999999967</v>
      </c>
      <c r="P6" s="365">
        <f>C6-N6</f>
        <v>-75332.560000000056</v>
      </c>
      <c r="Q6" s="156"/>
      <c r="R6" s="387" t="s">
        <v>1042</v>
      </c>
      <c r="S6" s="388">
        <v>360000.41000000003</v>
      </c>
      <c r="T6" s="389">
        <f>SUM(T4:T5)</f>
        <v>420000</v>
      </c>
      <c r="U6" s="394">
        <f>SUM(U4:U5)</f>
        <v>34166.666666666664</v>
      </c>
      <c r="V6" s="394">
        <f t="shared" ref="V6:AG6" si="2">SUM(V4:V5)</f>
        <v>34166.666666666664</v>
      </c>
      <c r="W6" s="394">
        <f t="shared" si="2"/>
        <v>34166.666666666664</v>
      </c>
      <c r="X6" s="394">
        <f t="shared" si="2"/>
        <v>34166.666666666664</v>
      </c>
      <c r="Y6" s="394">
        <f t="shared" si="2"/>
        <v>34166.666666666664</v>
      </c>
      <c r="Z6" s="394">
        <f t="shared" si="2"/>
        <v>34166.666666666664</v>
      </c>
      <c r="AA6" s="394">
        <f t="shared" si="2"/>
        <v>42230.666666666664</v>
      </c>
      <c r="AB6" s="394">
        <f t="shared" si="2"/>
        <v>34166.666666666664</v>
      </c>
      <c r="AC6" s="394">
        <f t="shared" si="2"/>
        <v>34166.666666666664</v>
      </c>
      <c r="AD6" s="394">
        <f t="shared" si="2"/>
        <v>34166.666666666664</v>
      </c>
      <c r="AE6" s="394">
        <f t="shared" si="2"/>
        <v>34166.666666666664</v>
      </c>
      <c r="AF6" s="394">
        <f t="shared" si="2"/>
        <v>36102.666666666664</v>
      </c>
      <c r="AG6" s="394">
        <f t="shared" si="2"/>
        <v>420000.00000000006</v>
      </c>
      <c r="AH6" s="387" t="b">
        <f>AG6=T6</f>
        <v>1</v>
      </c>
      <c r="AI6" s="426">
        <f>SUM(AI4:AI5)</f>
        <v>362067.85</v>
      </c>
      <c r="AJ6" s="446">
        <f>SUM(AJ4:AJ5)</f>
        <v>87764.3</v>
      </c>
    </row>
    <row r="7" spans="1:89" s="146" customFormat="1" ht="10.5" customHeight="1" thickBot="1" x14ac:dyDescent="0.35">
      <c r="A7" s="150"/>
      <c r="B7" s="166"/>
      <c r="C7" s="249"/>
      <c r="D7" s="249"/>
      <c r="E7" s="249"/>
      <c r="F7" s="249"/>
      <c r="G7" s="249"/>
      <c r="H7" s="249"/>
      <c r="I7" s="249"/>
      <c r="J7" s="249"/>
      <c r="K7" s="250"/>
      <c r="L7" s="249"/>
      <c r="M7" s="249"/>
      <c r="N7" s="249"/>
      <c r="O7" s="249"/>
      <c r="P7" s="249"/>
      <c r="Q7" s="150"/>
      <c r="R7" s="239"/>
      <c r="S7" s="395"/>
      <c r="T7" s="287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48"/>
      <c r="AI7" s="249"/>
      <c r="AJ7" s="249"/>
      <c r="AK7" s="150"/>
      <c r="AL7" s="150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</row>
    <row r="8" spans="1:89" ht="12.75" customHeight="1" x14ac:dyDescent="0.2">
      <c r="B8" s="153" t="s">
        <v>1041</v>
      </c>
      <c r="C8" s="182"/>
      <c r="D8" s="183"/>
      <c r="E8" s="184"/>
      <c r="F8" s="184"/>
      <c r="G8" s="184"/>
      <c r="H8" s="184"/>
      <c r="I8" s="184"/>
      <c r="J8" s="458"/>
      <c r="K8" s="291"/>
      <c r="L8" s="184"/>
      <c r="M8" s="184"/>
      <c r="N8" s="184"/>
      <c r="O8" s="184"/>
      <c r="P8" s="366"/>
      <c r="Q8" s="148"/>
      <c r="R8" s="387" t="s">
        <v>1041</v>
      </c>
      <c r="S8" s="388"/>
      <c r="T8" s="389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87"/>
      <c r="AI8" s="437"/>
      <c r="AJ8" s="445"/>
    </row>
    <row r="9" spans="1:89" ht="12.75" customHeight="1" x14ac:dyDescent="0.2">
      <c r="B9" s="157" t="s">
        <v>1028</v>
      </c>
      <c r="C9" s="185"/>
      <c r="D9" s="177"/>
      <c r="E9" s="186"/>
      <c r="F9" s="186"/>
      <c r="G9" s="186"/>
      <c r="H9" s="350"/>
      <c r="I9" s="350"/>
      <c r="J9" s="459"/>
      <c r="K9" s="456"/>
      <c r="L9" s="186"/>
      <c r="M9" s="186"/>
      <c r="N9" s="209"/>
      <c r="O9" s="209"/>
      <c r="P9" s="367"/>
      <c r="Q9" s="148"/>
      <c r="R9" s="147" t="s">
        <v>1028</v>
      </c>
      <c r="S9" s="396"/>
      <c r="T9" s="397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3"/>
      <c r="AH9" s="399"/>
      <c r="AI9" s="438"/>
      <c r="AJ9" s="186"/>
    </row>
    <row r="10" spans="1:89" ht="12.75" customHeight="1" x14ac:dyDescent="0.2">
      <c r="B10" s="156" t="s">
        <v>928</v>
      </c>
      <c r="C10" s="176">
        <f>-TB!D76-TB!D65</f>
        <v>-64817.56</v>
      </c>
      <c r="D10" s="177">
        <f>+C10-E10</f>
        <v>-64817.56</v>
      </c>
      <c r="E10" s="178">
        <f>ROUND(SUMIF($U$2:$AF$2,"&lt;="&amp;#REF!,U10:AF10),2)</f>
        <v>0</v>
      </c>
      <c r="F10" s="178">
        <v>-36958.300000000003</v>
      </c>
      <c r="G10" s="178">
        <v>-41042</v>
      </c>
      <c r="H10" s="349">
        <f>K10-C10</f>
        <v>-13182.740000000005</v>
      </c>
      <c r="I10" s="349">
        <v>-67350</v>
      </c>
      <c r="J10" s="455">
        <f>H10+I10</f>
        <v>-80532.740000000005</v>
      </c>
      <c r="K10" s="354">
        <v>-78000.3</v>
      </c>
      <c r="L10" s="178">
        <f>K10-M10</f>
        <v>-0.30000000000291038</v>
      </c>
      <c r="M10" s="178">
        <v>-78000</v>
      </c>
      <c r="N10" s="207">
        <v>-69999.66</v>
      </c>
      <c r="O10" s="207">
        <f>N10-M10</f>
        <v>8000.3399999999965</v>
      </c>
      <c r="P10" s="363">
        <f>C10-N10</f>
        <v>5182.1000000000058</v>
      </c>
      <c r="Q10" s="148"/>
      <c r="R10" s="148" t="s">
        <v>928</v>
      </c>
      <c r="S10" s="391">
        <v>-69999.66</v>
      </c>
      <c r="T10" s="400">
        <f t="shared" ref="T10:T20" si="3">K10</f>
        <v>-78000.3</v>
      </c>
      <c r="U10" s="398">
        <f t="shared" ref="U10:AF10" si="4">$T10/12</f>
        <v>-6500.0250000000005</v>
      </c>
      <c r="V10" s="398">
        <f t="shared" si="4"/>
        <v>-6500.0250000000005</v>
      </c>
      <c r="W10" s="398">
        <f t="shared" si="4"/>
        <v>-6500.0250000000005</v>
      </c>
      <c r="X10" s="398">
        <f t="shared" si="4"/>
        <v>-6500.0250000000005</v>
      </c>
      <c r="Y10" s="398">
        <f t="shared" si="4"/>
        <v>-6500.0250000000005</v>
      </c>
      <c r="Z10" s="398">
        <f t="shared" si="4"/>
        <v>-6500.0250000000005</v>
      </c>
      <c r="AA10" s="398">
        <f t="shared" si="4"/>
        <v>-6500.0250000000005</v>
      </c>
      <c r="AB10" s="398">
        <f t="shared" si="4"/>
        <v>-6500.0250000000005</v>
      </c>
      <c r="AC10" s="398">
        <f t="shared" si="4"/>
        <v>-6500.0250000000005</v>
      </c>
      <c r="AD10" s="398">
        <f t="shared" si="4"/>
        <v>-6500.0250000000005</v>
      </c>
      <c r="AE10" s="398">
        <f t="shared" si="4"/>
        <v>-6500.0250000000005</v>
      </c>
      <c r="AF10" s="398">
        <f t="shared" si="4"/>
        <v>-6500.0250000000005</v>
      </c>
      <c r="AG10" s="393">
        <f>SUM(U10:AF10)</f>
        <v>-78000.3</v>
      </c>
      <c r="AH10" s="399" t="b">
        <f>AG10=T10</f>
        <v>1</v>
      </c>
      <c r="AI10" s="439">
        <v>-72155.91</v>
      </c>
      <c r="AJ10" s="444">
        <f>J10-AI10</f>
        <v>-8376.8300000000017</v>
      </c>
    </row>
    <row r="11" spans="1:89" ht="14.25" customHeight="1" x14ac:dyDescent="0.2">
      <c r="B11" s="157"/>
      <c r="C11" s="185"/>
      <c r="D11" s="177"/>
      <c r="E11" s="186"/>
      <c r="F11" s="186"/>
      <c r="G11" s="186"/>
      <c r="H11" s="350"/>
      <c r="I11" s="350"/>
      <c r="J11" s="459"/>
      <c r="K11" s="456"/>
      <c r="L11" s="186"/>
      <c r="M11" s="178">
        <v>0</v>
      </c>
      <c r="N11" s="209"/>
      <c r="O11" s="209"/>
      <c r="P11" s="367"/>
      <c r="Q11" s="148"/>
      <c r="R11" s="147"/>
      <c r="S11" s="396"/>
      <c r="T11" s="400">
        <f t="shared" si="3"/>
        <v>0</v>
      </c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3"/>
      <c r="AH11" s="327"/>
      <c r="AI11" s="438"/>
      <c r="AJ11" s="186"/>
    </row>
    <row r="12" spans="1:89" ht="12.75" customHeight="1" x14ac:dyDescent="0.2">
      <c r="B12" s="157" t="s">
        <v>1029</v>
      </c>
      <c r="C12" s="185"/>
      <c r="D12" s="177"/>
      <c r="E12" s="186"/>
      <c r="F12" s="186"/>
      <c r="G12" s="186"/>
      <c r="H12" s="350"/>
      <c r="I12" s="350"/>
      <c r="J12" s="459"/>
      <c r="K12" s="456"/>
      <c r="L12" s="186"/>
      <c r="M12" s="178">
        <v>0</v>
      </c>
      <c r="N12" s="209"/>
      <c r="O12" s="209"/>
      <c r="P12" s="367"/>
      <c r="Q12" s="148"/>
      <c r="R12" s="147"/>
      <c r="S12" s="396"/>
      <c r="T12" s="400">
        <f t="shared" si="3"/>
        <v>0</v>
      </c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3"/>
      <c r="AH12" s="327"/>
      <c r="AI12" s="438"/>
      <c r="AJ12" s="186"/>
    </row>
    <row r="13" spans="1:89" ht="12.75" customHeight="1" x14ac:dyDescent="0.2">
      <c r="B13" s="156" t="s">
        <v>784</v>
      </c>
      <c r="C13" s="176">
        <f>-TB!D72-TB!D78</f>
        <v>-6754.86</v>
      </c>
      <c r="D13" s="177">
        <f>+C13-E13</f>
        <v>-6754.86</v>
      </c>
      <c r="E13" s="178">
        <f>ROUND(SUMIF($U$2:$AF$2,"&lt;="&amp;#REF!,U13:AF13),2)</f>
        <v>0</v>
      </c>
      <c r="F13" s="178">
        <v>-1050</v>
      </c>
      <c r="G13" s="178">
        <v>-8950</v>
      </c>
      <c r="H13" s="349">
        <f>K13-C13</f>
        <v>-3245.1400000000003</v>
      </c>
      <c r="I13" s="349">
        <v>-10000</v>
      </c>
      <c r="J13" s="455">
        <f>H13+I13</f>
        <v>-13245.14</v>
      </c>
      <c r="K13" s="354">
        <v>-10000</v>
      </c>
      <c r="L13" s="178">
        <f t="shared" ref="L13:L14" si="5">K13-M13</f>
        <v>5000</v>
      </c>
      <c r="M13" s="178">
        <v>-15000</v>
      </c>
      <c r="N13" s="207">
        <v>-14999.600000000002</v>
      </c>
      <c r="O13" s="207">
        <f>N13-M13</f>
        <v>0.39999999999781721</v>
      </c>
      <c r="P13" s="363">
        <f>C13-N13</f>
        <v>8244.7400000000016</v>
      </c>
      <c r="Q13" s="148"/>
      <c r="R13" s="148" t="s">
        <v>784</v>
      </c>
      <c r="S13" s="391">
        <v>-14999.600000000002</v>
      </c>
      <c r="T13" s="400">
        <f t="shared" si="3"/>
        <v>-10000</v>
      </c>
      <c r="U13" s="398">
        <f t="shared" ref="U13:AF14" si="6">$T13/12</f>
        <v>-833.33333333333337</v>
      </c>
      <c r="V13" s="398">
        <f t="shared" si="6"/>
        <v>-833.33333333333337</v>
      </c>
      <c r="W13" s="398">
        <f t="shared" si="6"/>
        <v>-833.33333333333337</v>
      </c>
      <c r="X13" s="398">
        <f t="shared" si="6"/>
        <v>-833.33333333333337</v>
      </c>
      <c r="Y13" s="398">
        <f t="shared" si="6"/>
        <v>-833.33333333333337</v>
      </c>
      <c r="Z13" s="398">
        <f t="shared" si="6"/>
        <v>-833.33333333333337</v>
      </c>
      <c r="AA13" s="398">
        <f t="shared" si="6"/>
        <v>-833.33333333333337</v>
      </c>
      <c r="AB13" s="398">
        <f t="shared" si="6"/>
        <v>-833.33333333333337</v>
      </c>
      <c r="AC13" s="398">
        <f t="shared" si="6"/>
        <v>-833.33333333333337</v>
      </c>
      <c r="AD13" s="398">
        <f t="shared" si="6"/>
        <v>-833.33333333333337</v>
      </c>
      <c r="AE13" s="398">
        <f t="shared" si="6"/>
        <v>-833.33333333333337</v>
      </c>
      <c r="AF13" s="398">
        <f t="shared" si="6"/>
        <v>-833.33333333333337</v>
      </c>
      <c r="AG13" s="393">
        <f>SUM(U13:AF13)</f>
        <v>-10000</v>
      </c>
      <c r="AH13" s="327" t="b">
        <f>AG13=T13</f>
        <v>1</v>
      </c>
      <c r="AI13" s="439">
        <v>-10084.41</v>
      </c>
      <c r="AJ13" s="444">
        <f t="shared" ref="AJ13:AJ14" si="7">J13-AI13</f>
        <v>-3160.7299999999996</v>
      </c>
    </row>
    <row r="14" spans="1:89" ht="12.75" customHeight="1" x14ac:dyDescent="0.2">
      <c r="B14" s="156" t="s">
        <v>961</v>
      </c>
      <c r="C14" s="176">
        <f>-TB!D81</f>
        <v>-56250</v>
      </c>
      <c r="D14" s="177">
        <f>+C14-E14</f>
        <v>0</v>
      </c>
      <c r="E14" s="178">
        <v>-56250</v>
      </c>
      <c r="F14" s="178">
        <v>-37500</v>
      </c>
      <c r="G14" s="178">
        <v>-37500</v>
      </c>
      <c r="H14" s="349">
        <f>K14-C14</f>
        <v>-18750</v>
      </c>
      <c r="I14" s="349">
        <v>-67500</v>
      </c>
      <c r="J14" s="455">
        <f>H14+I14</f>
        <v>-86250</v>
      </c>
      <c r="K14" s="354">
        <v>-75000</v>
      </c>
      <c r="L14" s="178">
        <f t="shared" si="5"/>
        <v>0</v>
      </c>
      <c r="M14" s="178">
        <v>-75000</v>
      </c>
      <c r="N14" s="207">
        <v>-50000</v>
      </c>
      <c r="O14" s="207">
        <f>N14-M14</f>
        <v>25000</v>
      </c>
      <c r="P14" s="363">
        <f>C14-N14</f>
        <v>-6250</v>
      </c>
      <c r="Q14" s="148"/>
      <c r="R14" s="148" t="s">
        <v>961</v>
      </c>
      <c r="S14" s="391">
        <v>-50000</v>
      </c>
      <c r="T14" s="400">
        <f t="shared" si="3"/>
        <v>-75000</v>
      </c>
      <c r="U14" s="398">
        <f t="shared" si="6"/>
        <v>-6250</v>
      </c>
      <c r="V14" s="398">
        <f t="shared" si="6"/>
        <v>-6250</v>
      </c>
      <c r="W14" s="398">
        <f t="shared" si="6"/>
        <v>-6250</v>
      </c>
      <c r="X14" s="398">
        <f t="shared" si="6"/>
        <v>-6250</v>
      </c>
      <c r="Y14" s="398">
        <f t="shared" si="6"/>
        <v>-6250</v>
      </c>
      <c r="Z14" s="398">
        <f t="shared" si="6"/>
        <v>-6250</v>
      </c>
      <c r="AA14" s="398">
        <f t="shared" si="6"/>
        <v>-6250</v>
      </c>
      <c r="AB14" s="398">
        <f t="shared" si="6"/>
        <v>-6250</v>
      </c>
      <c r="AC14" s="398">
        <f t="shared" si="6"/>
        <v>-6250</v>
      </c>
      <c r="AD14" s="398">
        <f t="shared" si="6"/>
        <v>-6250</v>
      </c>
      <c r="AE14" s="398">
        <f t="shared" si="6"/>
        <v>-6250</v>
      </c>
      <c r="AF14" s="398">
        <f t="shared" si="6"/>
        <v>-6250</v>
      </c>
      <c r="AG14" s="393">
        <f>SUM(U14:AF14)</f>
        <v>-75000</v>
      </c>
      <c r="AH14" s="327" t="b">
        <f>AG14=T14</f>
        <v>1</v>
      </c>
      <c r="AI14" s="439">
        <v>-75272</v>
      </c>
      <c r="AJ14" s="444">
        <f t="shared" si="7"/>
        <v>-10978</v>
      </c>
    </row>
    <row r="15" spans="1:89" ht="12" customHeight="1" x14ac:dyDescent="0.2">
      <c r="B15" s="157"/>
      <c r="C15" s="185"/>
      <c r="D15" s="177"/>
      <c r="E15" s="186"/>
      <c r="F15" s="186"/>
      <c r="G15" s="186"/>
      <c r="H15" s="350"/>
      <c r="I15" s="350"/>
      <c r="J15" s="459"/>
      <c r="K15" s="456"/>
      <c r="L15" s="186"/>
      <c r="M15" s="178">
        <v>0</v>
      </c>
      <c r="N15" s="209"/>
      <c r="O15" s="209"/>
      <c r="P15" s="367"/>
      <c r="Q15" s="148"/>
      <c r="R15" s="147"/>
      <c r="S15" s="396"/>
      <c r="T15" s="400">
        <f t="shared" si="3"/>
        <v>0</v>
      </c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3"/>
      <c r="AH15" s="327"/>
      <c r="AI15" s="438"/>
      <c r="AJ15" s="186"/>
    </row>
    <row r="16" spans="1:89" ht="12.75" customHeight="1" x14ac:dyDescent="0.2">
      <c r="B16" s="157" t="s">
        <v>739</v>
      </c>
      <c r="C16" s="185"/>
      <c r="D16" s="177"/>
      <c r="E16" s="186"/>
      <c r="F16" s="186"/>
      <c r="G16" s="186"/>
      <c r="H16" s="350"/>
      <c r="I16" s="350"/>
      <c r="J16" s="459"/>
      <c r="K16" s="456"/>
      <c r="L16" s="186"/>
      <c r="M16" s="178">
        <v>0</v>
      </c>
      <c r="N16" s="209"/>
      <c r="O16" s="209"/>
      <c r="P16" s="367"/>
      <c r="Q16" s="148"/>
      <c r="R16" s="147"/>
      <c r="S16" s="396"/>
      <c r="T16" s="400">
        <f t="shared" si="3"/>
        <v>0</v>
      </c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3"/>
      <c r="AH16" s="327"/>
      <c r="AI16" s="438"/>
      <c r="AJ16" s="186"/>
    </row>
    <row r="17" spans="1:89" ht="12.75" customHeight="1" x14ac:dyDescent="0.2">
      <c r="B17" s="156" t="s">
        <v>819</v>
      </c>
      <c r="C17" s="176">
        <f>-TB!D115</f>
        <v>-59892.74</v>
      </c>
      <c r="D17" s="177">
        <f>+C17-E17</f>
        <v>-59892.74</v>
      </c>
      <c r="E17" s="178">
        <f>ROUND(SUMIF($U$2:$AF$2,"&lt;="&amp;#REF!,U17:AF17),2)</f>
        <v>0</v>
      </c>
      <c r="F17" s="178">
        <v>-38173.99</v>
      </c>
      <c r="G17" s="178">
        <v>-39826</v>
      </c>
      <c r="H17" s="349">
        <f>K17-C17</f>
        <v>-18107.249999999993</v>
      </c>
      <c r="I17" s="349">
        <v>-90125</v>
      </c>
      <c r="J17" s="455">
        <f>H17+I17</f>
        <v>-108232.25</v>
      </c>
      <c r="K17" s="354">
        <v>-77999.989999999991</v>
      </c>
      <c r="L17" s="178">
        <f t="shared" ref="L17:L20" si="8">K17-M17</f>
        <v>1.0000000009313226E-2</v>
      </c>
      <c r="M17" s="178">
        <v>-78000</v>
      </c>
      <c r="N17" s="207">
        <v>-64999.5</v>
      </c>
      <c r="O17" s="207">
        <f>N17-M17</f>
        <v>13000.5</v>
      </c>
      <c r="P17" s="363">
        <f>C17-N17</f>
        <v>5106.760000000002</v>
      </c>
      <c r="Q17" s="148"/>
      <c r="R17" s="148" t="s">
        <v>819</v>
      </c>
      <c r="S17" s="391">
        <v>-64999.5</v>
      </c>
      <c r="T17" s="400">
        <f t="shared" si="3"/>
        <v>-77999.989999999991</v>
      </c>
      <c r="U17" s="398">
        <f t="shared" ref="U17:AF19" si="9">$T17/12</f>
        <v>-6499.9991666666656</v>
      </c>
      <c r="V17" s="398">
        <f t="shared" si="9"/>
        <v>-6499.9991666666656</v>
      </c>
      <c r="W17" s="398">
        <f t="shared" si="9"/>
        <v>-6499.9991666666656</v>
      </c>
      <c r="X17" s="398">
        <f t="shared" si="9"/>
        <v>-6499.9991666666656</v>
      </c>
      <c r="Y17" s="398">
        <f t="shared" si="9"/>
        <v>-6499.9991666666656</v>
      </c>
      <c r="Z17" s="398">
        <f t="shared" si="9"/>
        <v>-6499.9991666666656</v>
      </c>
      <c r="AA17" s="398">
        <f t="shared" si="9"/>
        <v>-6499.9991666666656</v>
      </c>
      <c r="AB17" s="398">
        <f t="shared" si="9"/>
        <v>-6499.9991666666656</v>
      </c>
      <c r="AC17" s="398">
        <f t="shared" si="9"/>
        <v>-6499.9991666666656</v>
      </c>
      <c r="AD17" s="398">
        <f t="shared" si="9"/>
        <v>-6499.9991666666656</v>
      </c>
      <c r="AE17" s="398">
        <f t="shared" si="9"/>
        <v>-6499.9991666666656</v>
      </c>
      <c r="AF17" s="398">
        <f t="shared" si="9"/>
        <v>-6499.9991666666656</v>
      </c>
      <c r="AG17" s="393">
        <f>SUM(U17:AF17)</f>
        <v>-77999.989999999991</v>
      </c>
      <c r="AH17" s="327" t="b">
        <f>AG17=T17</f>
        <v>1</v>
      </c>
      <c r="AI17" s="439">
        <v>-76557.239999999991</v>
      </c>
      <c r="AJ17" s="444">
        <f t="shared" ref="AJ17:AJ20" si="10">J17-AI17</f>
        <v>-31675.010000000009</v>
      </c>
    </row>
    <row r="18" spans="1:89" ht="12.75" customHeight="1" x14ac:dyDescent="0.2">
      <c r="B18" s="156" t="s">
        <v>820</v>
      </c>
      <c r="C18" s="176">
        <f>-TB!D116</f>
        <v>-10331.61</v>
      </c>
      <c r="D18" s="177">
        <f>+C18-E18</f>
        <v>-10331.61</v>
      </c>
      <c r="E18" s="178">
        <f>ROUND(SUMIF($U$2:$AF$2,"&lt;="&amp;#REF!,U18:AF18),2)</f>
        <v>0</v>
      </c>
      <c r="F18" s="178">
        <v>-9517.82</v>
      </c>
      <c r="G18" s="178">
        <v>-2482</v>
      </c>
      <c r="H18" s="349">
        <f>K18-C18</f>
        <v>-1668.2099999999991</v>
      </c>
      <c r="I18" s="349">
        <v>-13000</v>
      </c>
      <c r="J18" s="455">
        <f>H18+I18</f>
        <v>-14668.21</v>
      </c>
      <c r="K18" s="354">
        <v>-11999.82</v>
      </c>
      <c r="L18" s="178">
        <f t="shared" si="8"/>
        <v>0.18000000000029104</v>
      </c>
      <c r="M18" s="178">
        <v>-12000</v>
      </c>
      <c r="N18" s="207">
        <v>-12000.16</v>
      </c>
      <c r="O18" s="207">
        <f>N18-M18</f>
        <v>-0.15999999999985448</v>
      </c>
      <c r="P18" s="363">
        <f>C18-N18</f>
        <v>1668.5499999999993</v>
      </c>
      <c r="Q18" s="148"/>
      <c r="R18" s="148" t="s">
        <v>820</v>
      </c>
      <c r="S18" s="391">
        <v>-12000.16</v>
      </c>
      <c r="T18" s="400">
        <f t="shared" si="3"/>
        <v>-11999.82</v>
      </c>
      <c r="U18" s="398">
        <f t="shared" si="9"/>
        <v>-999.98500000000001</v>
      </c>
      <c r="V18" s="398">
        <f t="shared" si="9"/>
        <v>-999.98500000000001</v>
      </c>
      <c r="W18" s="398">
        <f t="shared" si="9"/>
        <v>-999.98500000000001</v>
      </c>
      <c r="X18" s="398">
        <f t="shared" si="9"/>
        <v>-999.98500000000001</v>
      </c>
      <c r="Y18" s="398">
        <f t="shared" si="9"/>
        <v>-999.98500000000001</v>
      </c>
      <c r="Z18" s="398">
        <f t="shared" si="9"/>
        <v>-999.98500000000001</v>
      </c>
      <c r="AA18" s="398">
        <f t="shared" si="9"/>
        <v>-999.98500000000001</v>
      </c>
      <c r="AB18" s="398">
        <f t="shared" si="9"/>
        <v>-999.98500000000001</v>
      </c>
      <c r="AC18" s="398">
        <f t="shared" si="9"/>
        <v>-999.98500000000001</v>
      </c>
      <c r="AD18" s="398">
        <f t="shared" si="9"/>
        <v>-999.98500000000001</v>
      </c>
      <c r="AE18" s="398">
        <f t="shared" si="9"/>
        <v>-999.98500000000001</v>
      </c>
      <c r="AF18" s="398">
        <f t="shared" si="9"/>
        <v>-999.98500000000001</v>
      </c>
      <c r="AG18" s="393">
        <f>SUM(U18:AF18)</f>
        <v>-11999.820000000002</v>
      </c>
      <c r="AH18" s="327" t="b">
        <f>AG18=T18</f>
        <v>1</v>
      </c>
      <c r="AI18" s="439">
        <v>-13806.880000000001</v>
      </c>
      <c r="AJ18" s="444">
        <f t="shared" si="10"/>
        <v>-861.32999999999811</v>
      </c>
    </row>
    <row r="19" spans="1:89" ht="12.75" customHeight="1" x14ac:dyDescent="0.2">
      <c r="B19" s="156" t="s">
        <v>776</v>
      </c>
      <c r="C19" s="176">
        <f>-TB!D112</f>
        <v>-13855.62</v>
      </c>
      <c r="D19" s="177">
        <f>+C19-E19</f>
        <v>-13855.62</v>
      </c>
      <c r="E19" s="178">
        <f>ROUND(SUMIF($U$2:$AF$2,"&lt;="&amp;#REF!,U19:AF19),2)</f>
        <v>0</v>
      </c>
      <c r="F19" s="178">
        <v>-13606.43</v>
      </c>
      <c r="G19" s="178">
        <v>-11394</v>
      </c>
      <c r="H19" s="349">
        <f>K19-C19</f>
        <v>-13644.81</v>
      </c>
      <c r="I19" s="349">
        <v>-10500</v>
      </c>
      <c r="J19" s="455">
        <f>H19+I19</f>
        <v>-24144.809999999998</v>
      </c>
      <c r="K19" s="354">
        <v>-27500.43</v>
      </c>
      <c r="L19" s="178">
        <f t="shared" si="8"/>
        <v>2499.5699999999997</v>
      </c>
      <c r="M19" s="178">
        <v>-30000</v>
      </c>
      <c r="N19" s="207">
        <v>-21999.629999999997</v>
      </c>
      <c r="O19" s="207">
        <f>N19-M19</f>
        <v>8000.3700000000026</v>
      </c>
      <c r="P19" s="363">
        <f>C19-N19</f>
        <v>8144.0099999999966</v>
      </c>
      <c r="Q19" s="148"/>
      <c r="R19" s="148" t="s">
        <v>776</v>
      </c>
      <c r="S19" s="391">
        <v>-21999.629999999997</v>
      </c>
      <c r="T19" s="400">
        <f t="shared" si="3"/>
        <v>-27500.43</v>
      </c>
      <c r="U19" s="398">
        <f t="shared" si="9"/>
        <v>-2291.7024999999999</v>
      </c>
      <c r="V19" s="398">
        <f t="shared" si="9"/>
        <v>-2291.7024999999999</v>
      </c>
      <c r="W19" s="398">
        <f t="shared" si="9"/>
        <v>-2291.7024999999999</v>
      </c>
      <c r="X19" s="398">
        <f t="shared" si="9"/>
        <v>-2291.7024999999999</v>
      </c>
      <c r="Y19" s="398">
        <f t="shared" si="9"/>
        <v>-2291.7024999999999</v>
      </c>
      <c r="Z19" s="398">
        <f t="shared" si="9"/>
        <v>-2291.7024999999999</v>
      </c>
      <c r="AA19" s="398">
        <f t="shared" si="9"/>
        <v>-2291.7024999999999</v>
      </c>
      <c r="AB19" s="398">
        <f t="shared" si="9"/>
        <v>-2291.7024999999999</v>
      </c>
      <c r="AC19" s="398">
        <f t="shared" si="9"/>
        <v>-2291.7024999999999</v>
      </c>
      <c r="AD19" s="398">
        <f t="shared" si="9"/>
        <v>-2291.7024999999999</v>
      </c>
      <c r="AE19" s="398">
        <f t="shared" si="9"/>
        <v>-2291.7024999999999</v>
      </c>
      <c r="AF19" s="398">
        <f t="shared" si="9"/>
        <v>-2291.7024999999999</v>
      </c>
      <c r="AG19" s="393">
        <f>SUM(U19:AF19)</f>
        <v>-27500.429999999997</v>
      </c>
      <c r="AH19" s="327" t="b">
        <f>AG19=T19</f>
        <v>1</v>
      </c>
      <c r="AI19" s="439">
        <v>-23899.82</v>
      </c>
      <c r="AJ19" s="444">
        <f t="shared" si="10"/>
        <v>-244.98999999999796</v>
      </c>
    </row>
    <row r="20" spans="1:89" ht="12.75" customHeight="1" thickBot="1" x14ac:dyDescent="0.25">
      <c r="B20" s="156" t="s">
        <v>1037</v>
      </c>
      <c r="C20" s="219">
        <v>-17865.16</v>
      </c>
      <c r="D20" s="243">
        <f>+C20-E20</f>
        <v>-17865.16</v>
      </c>
      <c r="E20" s="220">
        <f>ROUND(SUMIF($U$2:$AF$2,"&lt;="&amp;#REF!,U20:AF20),2)</f>
        <v>0</v>
      </c>
      <c r="F20" s="178">
        <v>-13769</v>
      </c>
      <c r="G20" s="220">
        <v>-10731</v>
      </c>
      <c r="H20" s="349">
        <f>K20-C20</f>
        <v>-6634.84</v>
      </c>
      <c r="I20" s="349">
        <v>0</v>
      </c>
      <c r="J20" s="460">
        <v>-4419.84</v>
      </c>
      <c r="K20" s="354">
        <v>-24500</v>
      </c>
      <c r="L20" s="178">
        <f t="shared" si="8"/>
        <v>-5000</v>
      </c>
      <c r="M20" s="178">
        <v>-19500</v>
      </c>
      <c r="N20" s="248">
        <v>-27499.666666666664</v>
      </c>
      <c r="O20" s="248">
        <f>N20-M20</f>
        <v>-7999.6666666666642</v>
      </c>
      <c r="P20" s="368">
        <f>C20-N20</f>
        <v>9634.5066666666644</v>
      </c>
      <c r="Q20" s="148"/>
      <c r="R20" s="148" t="s">
        <v>1037</v>
      </c>
      <c r="S20" s="391">
        <v>-27499.666666666664</v>
      </c>
      <c r="T20" s="400">
        <f t="shared" si="3"/>
        <v>-24500</v>
      </c>
      <c r="U20" s="398">
        <f>T20/12</f>
        <v>-2041.6666666666667</v>
      </c>
      <c r="V20" s="398">
        <v>-2041.6666666666667</v>
      </c>
      <c r="W20" s="398">
        <v>-2041.6666666666667</v>
      </c>
      <c r="X20" s="398">
        <v>-2041.6666666666667</v>
      </c>
      <c r="Y20" s="398">
        <v>-2041.6666666666667</v>
      </c>
      <c r="Z20" s="398">
        <v>-2041.6666666666667</v>
      </c>
      <c r="AA20" s="398">
        <v>-2041.6666666666667</v>
      </c>
      <c r="AB20" s="398">
        <v>-2041.6666666666667</v>
      </c>
      <c r="AC20" s="398">
        <v>-2041.6666666666667</v>
      </c>
      <c r="AD20" s="398">
        <v>-2041.6666666666667</v>
      </c>
      <c r="AE20" s="398">
        <v>-2041.6666666666667</v>
      </c>
      <c r="AF20" s="398">
        <v>-2041.6666666666667</v>
      </c>
      <c r="AG20" s="393">
        <f>SUM(U20:AF20)</f>
        <v>-24500.000000000004</v>
      </c>
      <c r="AH20" s="327" t="b">
        <f>AG20=T20</f>
        <v>1</v>
      </c>
      <c r="AI20" s="436">
        <v>-22910.34</v>
      </c>
      <c r="AJ20" s="444">
        <f t="shared" si="10"/>
        <v>18490.5</v>
      </c>
    </row>
    <row r="21" spans="1:89" ht="12.6" customHeight="1" thickBot="1" x14ac:dyDescent="0.25">
      <c r="B21" s="244" t="s">
        <v>1043</v>
      </c>
      <c r="C21" s="245">
        <f>SUM(C10:C20)</f>
        <v>-229767.55000000002</v>
      </c>
      <c r="D21" s="246">
        <f>+C21-E21</f>
        <v>-173517.55000000002</v>
      </c>
      <c r="E21" s="247">
        <f t="shared" ref="E21:M21" si="11">SUM(E10:E20)</f>
        <v>-56250</v>
      </c>
      <c r="F21" s="245">
        <f t="shared" si="11"/>
        <v>-150575.54</v>
      </c>
      <c r="G21" s="245">
        <f t="shared" si="11"/>
        <v>-151925</v>
      </c>
      <c r="H21" s="247">
        <f>K21-C21</f>
        <v>-75232.989999999962</v>
      </c>
      <c r="I21" s="247">
        <f t="shared" si="11"/>
        <v>-258475</v>
      </c>
      <c r="J21" s="446">
        <f t="shared" si="11"/>
        <v>-331492.99000000005</v>
      </c>
      <c r="K21" s="457">
        <f t="shared" si="11"/>
        <v>-305000.53999999998</v>
      </c>
      <c r="L21" s="247">
        <f t="shared" si="11"/>
        <v>2499.4600000000064</v>
      </c>
      <c r="M21" s="247">
        <f t="shared" si="11"/>
        <v>-307500</v>
      </c>
      <c r="N21" s="247">
        <v>-261498.21666666667</v>
      </c>
      <c r="O21" s="247">
        <f>N21-M21</f>
        <v>46001.783333333326</v>
      </c>
      <c r="P21" s="365">
        <f>C21-N21</f>
        <v>31730.666666666657</v>
      </c>
      <c r="Q21" s="148"/>
      <c r="R21" s="387" t="s">
        <v>1043</v>
      </c>
      <c r="S21" s="388">
        <v>-261498.21666666667</v>
      </c>
      <c r="T21" s="389">
        <f>SUM(T10:T20)</f>
        <v>-305000.53999999998</v>
      </c>
      <c r="U21" s="401">
        <f t="shared" ref="U21:AG21" si="12">SUM(U10:U20)</f>
        <v>-25416.711666666666</v>
      </c>
      <c r="V21" s="401">
        <f t="shared" si="12"/>
        <v>-25416.711666666666</v>
      </c>
      <c r="W21" s="401">
        <f t="shared" si="12"/>
        <v>-25416.711666666666</v>
      </c>
      <c r="X21" s="401">
        <f t="shared" si="12"/>
        <v>-25416.711666666666</v>
      </c>
      <c r="Y21" s="401">
        <f t="shared" si="12"/>
        <v>-25416.711666666666</v>
      </c>
      <c r="Z21" s="401">
        <f t="shared" si="12"/>
        <v>-25416.711666666666</v>
      </c>
      <c r="AA21" s="401">
        <f t="shared" si="12"/>
        <v>-25416.711666666666</v>
      </c>
      <c r="AB21" s="401">
        <f t="shared" si="12"/>
        <v>-25416.711666666666</v>
      </c>
      <c r="AC21" s="401">
        <f t="shared" si="12"/>
        <v>-25416.711666666666</v>
      </c>
      <c r="AD21" s="401">
        <f t="shared" si="12"/>
        <v>-25416.711666666666</v>
      </c>
      <c r="AE21" s="401">
        <f t="shared" si="12"/>
        <v>-25416.711666666666</v>
      </c>
      <c r="AF21" s="401">
        <f t="shared" si="12"/>
        <v>-25416.711666666666</v>
      </c>
      <c r="AG21" s="401">
        <f t="shared" si="12"/>
        <v>-305000.53999999998</v>
      </c>
      <c r="AH21" s="387" t="b">
        <f>AG21=T21</f>
        <v>1</v>
      </c>
      <c r="AI21" s="426">
        <f>SUM(AI9:AI20)</f>
        <v>-294686.60000000003</v>
      </c>
      <c r="AJ21" s="446">
        <f>SUM(AJ9:AJ20)</f>
        <v>-36806.390000000007</v>
      </c>
    </row>
    <row r="22" spans="1:89" s="146" customFormat="1" ht="10.5" customHeight="1" thickBot="1" x14ac:dyDescent="0.35">
      <c r="A22" s="150"/>
      <c r="B22" s="166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150"/>
      <c r="R22" s="239"/>
      <c r="S22" s="395"/>
      <c r="T22" s="287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48"/>
      <c r="AI22" s="249"/>
      <c r="AJ22" s="249"/>
      <c r="AK22" s="150"/>
      <c r="AL22" s="150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</row>
    <row r="23" spans="1:89" ht="12.75" customHeight="1" thickBot="1" x14ac:dyDescent="0.25">
      <c r="B23" s="223" t="s">
        <v>1044</v>
      </c>
      <c r="C23" s="171">
        <f>C6+C21</f>
        <v>54900.299999999959</v>
      </c>
      <c r="D23" s="171">
        <f>+C23-E23</f>
        <v>103086.29999999996</v>
      </c>
      <c r="E23" s="171">
        <f t="shared" ref="E23:M23" si="13">E6+E21</f>
        <v>-48186</v>
      </c>
      <c r="F23" s="343">
        <f t="shared" si="13"/>
        <v>18099.459999999992</v>
      </c>
      <c r="G23" s="343">
        <f t="shared" si="13"/>
        <v>99400</v>
      </c>
      <c r="H23" s="343">
        <f>K23-C23</f>
        <v>60099.160000000062</v>
      </c>
      <c r="I23" s="343">
        <f t="shared" si="13"/>
        <v>116025</v>
      </c>
      <c r="J23" s="171">
        <f t="shared" si="13"/>
        <v>118339.15999999997</v>
      </c>
      <c r="K23" s="343">
        <f t="shared" si="13"/>
        <v>114999.46000000002</v>
      </c>
      <c r="L23" s="343">
        <f t="shared" si="13"/>
        <v>-2500.5399999999936</v>
      </c>
      <c r="M23" s="171">
        <f t="shared" si="13"/>
        <v>117500</v>
      </c>
      <c r="N23" s="213">
        <v>98502.193333333358</v>
      </c>
      <c r="O23" s="213">
        <f>N23-M23</f>
        <v>-18997.806666666642</v>
      </c>
      <c r="P23" s="369">
        <f>C23-N23</f>
        <v>-43601.893333333399</v>
      </c>
      <c r="Q23" s="162"/>
      <c r="R23" s="402" t="s">
        <v>1044</v>
      </c>
      <c r="S23" s="381">
        <v>98502.193333333358</v>
      </c>
      <c r="T23" s="403">
        <f>+T6+T21</f>
        <v>114999.46000000002</v>
      </c>
      <c r="U23" s="402">
        <f t="shared" ref="U23:AG23" si="14">+U6+U21</f>
        <v>8749.9549999999981</v>
      </c>
      <c r="V23" s="402">
        <f t="shared" si="14"/>
        <v>8749.9549999999981</v>
      </c>
      <c r="W23" s="402">
        <f t="shared" si="14"/>
        <v>8749.9549999999981</v>
      </c>
      <c r="X23" s="402">
        <f t="shared" si="14"/>
        <v>8749.9549999999981</v>
      </c>
      <c r="Y23" s="402">
        <f t="shared" si="14"/>
        <v>8749.9549999999981</v>
      </c>
      <c r="Z23" s="402">
        <f t="shared" si="14"/>
        <v>8749.9549999999981</v>
      </c>
      <c r="AA23" s="402">
        <f t="shared" si="14"/>
        <v>16813.954999999998</v>
      </c>
      <c r="AB23" s="402">
        <f t="shared" si="14"/>
        <v>8749.9549999999981</v>
      </c>
      <c r="AC23" s="402">
        <f t="shared" si="14"/>
        <v>8749.9549999999981</v>
      </c>
      <c r="AD23" s="402">
        <f t="shared" si="14"/>
        <v>8749.9549999999981</v>
      </c>
      <c r="AE23" s="402">
        <f t="shared" si="14"/>
        <v>8749.9549999999981</v>
      </c>
      <c r="AF23" s="402">
        <f t="shared" si="14"/>
        <v>10685.954999999998</v>
      </c>
      <c r="AG23" s="402">
        <f t="shared" si="14"/>
        <v>114999.46000000008</v>
      </c>
      <c r="AH23" s="402"/>
      <c r="AI23" s="171">
        <f>AI6+AI21</f>
        <v>67381.249999999942</v>
      </c>
      <c r="AJ23" s="205">
        <f>AJ6+AJ21</f>
        <v>50957.909999999996</v>
      </c>
    </row>
    <row r="24" spans="1:89" s="146" customFormat="1" ht="10.5" customHeight="1" thickBot="1" x14ac:dyDescent="0.35">
      <c r="A24" s="150"/>
      <c r="B24" s="166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150"/>
      <c r="R24" s="239"/>
      <c r="S24" s="395"/>
      <c r="T24" s="287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48"/>
      <c r="AI24" s="249"/>
      <c r="AJ24" s="249"/>
      <c r="AK24" s="150"/>
      <c r="AL24" s="150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</row>
    <row r="25" spans="1:89" s="146" customFormat="1" ht="21.75" customHeight="1" thickBot="1" x14ac:dyDescent="0.35">
      <c r="A25" s="150"/>
      <c r="B25" s="240" t="s">
        <v>1047</v>
      </c>
      <c r="C25" s="241"/>
      <c r="D25" s="241"/>
      <c r="E25" s="242"/>
      <c r="F25" s="242"/>
      <c r="G25" s="242"/>
      <c r="H25" s="242"/>
      <c r="I25" s="242"/>
      <c r="J25" s="342"/>
      <c r="K25" s="242"/>
      <c r="L25" s="242"/>
      <c r="M25" s="242"/>
      <c r="N25" s="210"/>
      <c r="O25" s="210"/>
      <c r="P25" s="370"/>
      <c r="Q25" s="238"/>
      <c r="R25" s="404" t="s">
        <v>1047</v>
      </c>
      <c r="S25" s="391"/>
      <c r="T25" s="403"/>
      <c r="U25" s="405"/>
      <c r="V25" s="405"/>
      <c r="W25" s="405"/>
      <c r="X25" s="405"/>
      <c r="Y25" s="405"/>
      <c r="Z25" s="405"/>
      <c r="AA25" s="405"/>
      <c r="AB25" s="404"/>
      <c r="AC25" s="405"/>
      <c r="AD25" s="405"/>
      <c r="AE25" s="405"/>
      <c r="AF25" s="405"/>
      <c r="AG25" s="405"/>
      <c r="AH25" s="405"/>
      <c r="AI25" s="241"/>
      <c r="AJ25" s="189"/>
      <c r="AK25" s="150"/>
      <c r="AL25" s="150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</row>
    <row r="26" spans="1:89" ht="12.75" customHeight="1" x14ac:dyDescent="0.2">
      <c r="B26" s="159" t="s">
        <v>1019</v>
      </c>
      <c r="C26" s="182"/>
      <c r="D26" s="183"/>
      <c r="E26" s="184"/>
      <c r="F26" s="184"/>
      <c r="G26" s="184"/>
      <c r="H26" s="351"/>
      <c r="I26" s="351"/>
      <c r="J26" s="454"/>
      <c r="K26" s="453"/>
      <c r="L26" s="184"/>
      <c r="M26" s="184"/>
      <c r="N26" s="184"/>
      <c r="O26" s="184"/>
      <c r="P26" s="366"/>
      <c r="Q26" s="167"/>
      <c r="R26" s="406" t="s">
        <v>1019</v>
      </c>
      <c r="S26" s="388"/>
      <c r="T26" s="40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408"/>
      <c r="AH26" s="387"/>
      <c r="AI26" s="427"/>
      <c r="AJ26" s="184"/>
    </row>
    <row r="27" spans="1:89" ht="12.75" customHeight="1" x14ac:dyDescent="0.2">
      <c r="B27" s="154" t="s">
        <v>782</v>
      </c>
      <c r="C27" s="176">
        <f>-TB!C41</f>
        <v>3513</v>
      </c>
      <c r="D27" s="177">
        <f t="shared" ref="D27:D32" si="15">+C27-E27</f>
        <v>3513</v>
      </c>
      <c r="E27" s="178">
        <f>ROUND(SUMIF($U$2:$AF$2,"&lt;="&amp;#REF!,U27:AF27),2)</f>
        <v>0</v>
      </c>
      <c r="F27" s="178">
        <v>1693</v>
      </c>
      <c r="G27" s="178">
        <v>1820</v>
      </c>
      <c r="H27" s="349">
        <f t="shared" ref="H27:H32" si="16">K27-C27</f>
        <v>0</v>
      </c>
      <c r="I27" s="349">
        <v>5132.58</v>
      </c>
      <c r="J27" s="455">
        <f>H27+I27</f>
        <v>5132.58</v>
      </c>
      <c r="K27" s="354">
        <f>F27+G27</f>
        <v>3513</v>
      </c>
      <c r="L27" s="178">
        <f>K27-M27</f>
        <v>13</v>
      </c>
      <c r="M27" s="178">
        <v>3500</v>
      </c>
      <c r="N27" s="207">
        <v>12</v>
      </c>
      <c r="O27" s="207">
        <f t="shared" ref="O27:O32" si="17">N27-M27</f>
        <v>-3488</v>
      </c>
      <c r="P27" s="363">
        <f t="shared" ref="P27:P32" si="18">C27-N27</f>
        <v>3501</v>
      </c>
      <c r="Q27" s="167"/>
      <c r="R27" s="253" t="s">
        <v>782</v>
      </c>
      <c r="S27" s="391">
        <v>12</v>
      </c>
      <c r="T27" s="409">
        <f>K27</f>
        <v>3513</v>
      </c>
      <c r="U27" s="393"/>
      <c r="V27" s="393"/>
      <c r="W27" s="393"/>
      <c r="X27" s="393"/>
      <c r="Y27" s="393"/>
      <c r="Z27" s="393"/>
      <c r="AA27" s="393">
        <v>1693</v>
      </c>
      <c r="AB27" s="393">
        <v>1820</v>
      </c>
      <c r="AC27" s="393"/>
      <c r="AD27" s="393"/>
      <c r="AE27" s="393"/>
      <c r="AF27" s="393"/>
      <c r="AG27" s="393">
        <f t="shared" ref="AG27:AG39" si="19">SUM(U27:AF27)</f>
        <v>3513</v>
      </c>
      <c r="AH27" s="148" t="b">
        <f t="shared" ref="AH27:AH41" si="20">AG27=T27</f>
        <v>1</v>
      </c>
      <c r="AI27" s="428">
        <v>3546</v>
      </c>
      <c r="AJ27" s="444">
        <f t="shared" ref="AJ27:AJ31" si="21">J27-AI27</f>
        <v>1586.58</v>
      </c>
    </row>
    <row r="28" spans="1:89" ht="12.75" customHeight="1" x14ac:dyDescent="0.2">
      <c r="B28" s="154" t="s">
        <v>929</v>
      </c>
      <c r="C28" s="176">
        <f>+C29+C30</f>
        <v>109676.91</v>
      </c>
      <c r="D28" s="177">
        <v>0</v>
      </c>
      <c r="E28" s="178">
        <f>C28</f>
        <v>109676.91</v>
      </c>
      <c r="F28" s="178">
        <v>97725.440000000002</v>
      </c>
      <c r="G28" s="178">
        <v>20694.63</v>
      </c>
      <c r="H28" s="349">
        <f t="shared" si="16"/>
        <v>8743.1600000000035</v>
      </c>
      <c r="I28" s="349">
        <v>105000</v>
      </c>
      <c r="J28" s="455">
        <f>H28+I28</f>
        <v>113743.16</v>
      </c>
      <c r="K28" s="354">
        <f t="shared" ref="K28:K31" si="22">F28+G28</f>
        <v>118420.07</v>
      </c>
      <c r="L28" s="178">
        <f t="shared" ref="L28:L31" si="23">K28-M28</f>
        <v>1420.070000000007</v>
      </c>
      <c r="M28" s="178">
        <v>117000</v>
      </c>
      <c r="N28" s="207">
        <v>117528.43</v>
      </c>
      <c r="O28" s="207">
        <f t="shared" si="17"/>
        <v>528.42999999999302</v>
      </c>
      <c r="P28" s="363">
        <f t="shared" si="18"/>
        <v>-7851.5199999999895</v>
      </c>
      <c r="Q28" s="167"/>
      <c r="R28" s="253" t="s">
        <v>929</v>
      </c>
      <c r="S28" s="391">
        <v>117528.43</v>
      </c>
      <c r="T28" s="409">
        <f>K28</f>
        <v>118420.07</v>
      </c>
      <c r="U28" s="393">
        <f>T28/12</f>
        <v>9868.3391666666666</v>
      </c>
      <c r="V28" s="393">
        <f>U28</f>
        <v>9868.3391666666666</v>
      </c>
      <c r="W28" s="393">
        <f>V28</f>
        <v>9868.3391666666666</v>
      </c>
      <c r="X28" s="393">
        <f t="shared" ref="X28:AF28" si="24">W28</f>
        <v>9868.3391666666666</v>
      </c>
      <c r="Y28" s="393">
        <f t="shared" si="24"/>
        <v>9868.3391666666666</v>
      </c>
      <c r="Z28" s="393">
        <f t="shared" si="24"/>
        <v>9868.3391666666666</v>
      </c>
      <c r="AA28" s="393">
        <f t="shared" si="24"/>
        <v>9868.3391666666666</v>
      </c>
      <c r="AB28" s="393">
        <f t="shared" si="24"/>
        <v>9868.3391666666666</v>
      </c>
      <c r="AC28" s="393">
        <f t="shared" si="24"/>
        <v>9868.3391666666666</v>
      </c>
      <c r="AD28" s="393">
        <f t="shared" si="24"/>
        <v>9868.3391666666666</v>
      </c>
      <c r="AE28" s="393">
        <f t="shared" si="24"/>
        <v>9868.3391666666666</v>
      </c>
      <c r="AF28" s="393">
        <f t="shared" si="24"/>
        <v>9868.3391666666666</v>
      </c>
      <c r="AG28" s="410">
        <f t="shared" si="19"/>
        <v>118420.07000000002</v>
      </c>
      <c r="AH28" s="148" t="b">
        <f>AG28=T28</f>
        <v>1</v>
      </c>
      <c r="AI28" s="428">
        <v>113964.69</v>
      </c>
      <c r="AJ28" s="444">
        <f t="shared" si="21"/>
        <v>-221.52999999999884</v>
      </c>
    </row>
    <row r="29" spans="1:89" ht="12.75" customHeight="1" x14ac:dyDescent="0.2">
      <c r="B29" s="155" t="s">
        <v>947</v>
      </c>
      <c r="C29" s="176">
        <f>-TB!D38</f>
        <v>103235.09</v>
      </c>
      <c r="D29" s="177">
        <v>0</v>
      </c>
      <c r="E29" s="178">
        <f t="shared" ref="E29:E30" si="25">C29</f>
        <v>103235.09</v>
      </c>
      <c r="F29" s="178">
        <v>95571.92</v>
      </c>
      <c r="G29" s="178">
        <v>16808</v>
      </c>
      <c r="H29" s="349">
        <f t="shared" si="16"/>
        <v>9144.8300000000017</v>
      </c>
      <c r="I29" s="349">
        <v>100000</v>
      </c>
      <c r="J29" s="455">
        <f>H29+I29</f>
        <v>109144.83</v>
      </c>
      <c r="K29" s="354">
        <f t="shared" si="22"/>
        <v>112379.92</v>
      </c>
      <c r="L29" s="178">
        <f t="shared" si="23"/>
        <v>2379.9199999999983</v>
      </c>
      <c r="M29" s="178">
        <v>110000</v>
      </c>
      <c r="N29" s="207">
        <v>109644.17</v>
      </c>
      <c r="O29" s="207">
        <f t="shared" si="17"/>
        <v>-355.83000000000175</v>
      </c>
      <c r="P29" s="363">
        <f t="shared" si="18"/>
        <v>-6409.0800000000017</v>
      </c>
      <c r="Q29" s="167"/>
      <c r="R29" s="411" t="s">
        <v>947</v>
      </c>
      <c r="S29" s="391">
        <v>109644.17</v>
      </c>
      <c r="T29" s="409">
        <f>K29</f>
        <v>112379.92</v>
      </c>
      <c r="U29" s="393">
        <f>T29/12</f>
        <v>9364.9933333333338</v>
      </c>
      <c r="V29" s="393">
        <v>9364.9933333333338</v>
      </c>
      <c r="W29" s="393">
        <v>9364.9933333333338</v>
      </c>
      <c r="X29" s="393">
        <v>9364.9933333333338</v>
      </c>
      <c r="Y29" s="393">
        <v>9364.9933333333338</v>
      </c>
      <c r="Z29" s="393">
        <v>9364.9933333333338</v>
      </c>
      <c r="AA29" s="393">
        <v>9364.9933333333338</v>
      </c>
      <c r="AB29" s="393">
        <v>9364.9933333333338</v>
      </c>
      <c r="AC29" s="393">
        <v>9364.9933333333338</v>
      </c>
      <c r="AD29" s="393">
        <v>9364.9933333333338</v>
      </c>
      <c r="AE29" s="393">
        <v>9364.9933333333338</v>
      </c>
      <c r="AF29" s="393">
        <v>9364.9933333333338</v>
      </c>
      <c r="AG29" s="410">
        <f>SUM(U29:AF29)</f>
        <v>112379.92</v>
      </c>
      <c r="AH29" s="148" t="b">
        <f t="shared" si="20"/>
        <v>1</v>
      </c>
      <c r="AI29" s="428">
        <v>106907.29</v>
      </c>
      <c r="AJ29" s="444">
        <f t="shared" si="21"/>
        <v>2237.5400000000081</v>
      </c>
    </row>
    <row r="30" spans="1:89" ht="12.75" customHeight="1" x14ac:dyDescent="0.2">
      <c r="B30" s="155" t="s">
        <v>948</v>
      </c>
      <c r="C30" s="176">
        <f>-TB!D40</f>
        <v>6441.82</v>
      </c>
      <c r="D30" s="177">
        <v>0</v>
      </c>
      <c r="E30" s="178">
        <f t="shared" si="25"/>
        <v>6441.82</v>
      </c>
      <c r="F30" s="178">
        <v>2153.52</v>
      </c>
      <c r="G30" s="178">
        <v>3886.63</v>
      </c>
      <c r="H30" s="356">
        <f t="shared" si="16"/>
        <v>-401.67000000000007</v>
      </c>
      <c r="I30" s="349">
        <v>5000</v>
      </c>
      <c r="J30" s="455">
        <f>H30+I30</f>
        <v>4598.33</v>
      </c>
      <c r="K30" s="354">
        <f t="shared" si="22"/>
        <v>6040.15</v>
      </c>
      <c r="L30" s="178">
        <f t="shared" si="23"/>
        <v>-959.85000000000036</v>
      </c>
      <c r="M30" s="178">
        <v>7000</v>
      </c>
      <c r="N30" s="207">
        <v>7884.26</v>
      </c>
      <c r="O30" s="207">
        <f t="shared" si="17"/>
        <v>884.26000000000022</v>
      </c>
      <c r="P30" s="363">
        <f t="shared" si="18"/>
        <v>-1442.4400000000005</v>
      </c>
      <c r="Q30" s="167"/>
      <c r="R30" s="411" t="s">
        <v>948</v>
      </c>
      <c r="S30" s="391">
        <v>7884.26</v>
      </c>
      <c r="T30" s="409">
        <f>K30</f>
        <v>6040.15</v>
      </c>
      <c r="U30" s="393">
        <f>T30/12</f>
        <v>503.3458333333333</v>
      </c>
      <c r="V30" s="412">
        <v>583.33000000000004</v>
      </c>
      <c r="W30" s="412">
        <v>583.33000000000004</v>
      </c>
      <c r="X30" s="412">
        <v>583.33000000000004</v>
      </c>
      <c r="Y30" s="412">
        <v>583.34</v>
      </c>
      <c r="Z30" s="412">
        <v>583.33000000000004</v>
      </c>
      <c r="AA30" s="412">
        <v>583.33000000000004</v>
      </c>
      <c r="AB30" s="412">
        <v>583.34</v>
      </c>
      <c r="AC30" s="412">
        <v>583.33000000000004</v>
      </c>
      <c r="AD30" s="412">
        <v>583.34</v>
      </c>
      <c r="AE30" s="412">
        <v>583.33000000000004</v>
      </c>
      <c r="AF30" s="412">
        <v>583.34</v>
      </c>
      <c r="AG30" s="393">
        <f>T30</f>
        <v>6040.15</v>
      </c>
      <c r="AH30" s="148" t="b">
        <f t="shared" si="20"/>
        <v>1</v>
      </c>
      <c r="AI30" s="428">
        <v>7057.4</v>
      </c>
      <c r="AJ30" s="444">
        <f t="shared" si="21"/>
        <v>-2459.0699999999997</v>
      </c>
    </row>
    <row r="31" spans="1:89" ht="12.75" customHeight="1" x14ac:dyDescent="0.2">
      <c r="B31" s="156" t="s">
        <v>3</v>
      </c>
      <c r="C31" s="176">
        <f>-TB!D45-TB!D50</f>
        <v>4305.59</v>
      </c>
      <c r="D31" s="177">
        <f t="shared" si="15"/>
        <v>4305.59</v>
      </c>
      <c r="E31" s="178">
        <f>ROUND(SUMIF($U$2:$AF$2,"&lt;="&amp;#REF!,U31:AF31),2)</f>
        <v>0</v>
      </c>
      <c r="F31" s="178">
        <v>3194.59</v>
      </c>
      <c r="G31" s="353">
        <v>1500</v>
      </c>
      <c r="H31" s="354">
        <f t="shared" si="16"/>
        <v>389</v>
      </c>
      <c r="I31" s="354">
        <v>6500</v>
      </c>
      <c r="J31" s="455">
        <f>H31+I31</f>
        <v>6889</v>
      </c>
      <c r="K31" s="354">
        <f t="shared" si="22"/>
        <v>4694.59</v>
      </c>
      <c r="L31" s="178">
        <f t="shared" si="23"/>
        <v>1694.5900000000001</v>
      </c>
      <c r="M31" s="178">
        <v>3000</v>
      </c>
      <c r="N31" s="207">
        <v>3271.8</v>
      </c>
      <c r="O31" s="207">
        <f t="shared" si="17"/>
        <v>271.80000000000018</v>
      </c>
      <c r="P31" s="363">
        <f t="shared" si="18"/>
        <v>1033.79</v>
      </c>
      <c r="Q31" s="167"/>
      <c r="R31" s="148" t="s">
        <v>3</v>
      </c>
      <c r="S31" s="391">
        <v>3271.8</v>
      </c>
      <c r="T31" s="409">
        <f>K31</f>
        <v>4694.59</v>
      </c>
      <c r="U31" s="393">
        <f t="shared" ref="U31" si="26">T31/12</f>
        <v>391.21583333333336</v>
      </c>
      <c r="V31" s="393">
        <f t="shared" ref="V31:AF31" si="27">$T31/12</f>
        <v>391.21583333333336</v>
      </c>
      <c r="W31" s="393">
        <f t="shared" si="27"/>
        <v>391.21583333333336</v>
      </c>
      <c r="X31" s="393">
        <f t="shared" si="27"/>
        <v>391.21583333333336</v>
      </c>
      <c r="Y31" s="393">
        <f t="shared" si="27"/>
        <v>391.21583333333336</v>
      </c>
      <c r="Z31" s="393">
        <f t="shared" si="27"/>
        <v>391.21583333333336</v>
      </c>
      <c r="AA31" s="393">
        <f t="shared" si="27"/>
        <v>391.21583333333336</v>
      </c>
      <c r="AB31" s="393">
        <f t="shared" si="27"/>
        <v>391.21583333333336</v>
      </c>
      <c r="AC31" s="393">
        <f t="shared" si="27"/>
        <v>391.21583333333336</v>
      </c>
      <c r="AD31" s="393">
        <f t="shared" si="27"/>
        <v>391.21583333333336</v>
      </c>
      <c r="AE31" s="393">
        <f t="shared" si="27"/>
        <v>391.21583333333336</v>
      </c>
      <c r="AF31" s="393">
        <f t="shared" si="27"/>
        <v>391.21583333333336</v>
      </c>
      <c r="AG31" s="393">
        <f t="shared" si="19"/>
        <v>4694.59</v>
      </c>
      <c r="AH31" s="148" t="b">
        <f t="shared" si="20"/>
        <v>1</v>
      </c>
      <c r="AI31" s="428">
        <v>4960.59</v>
      </c>
      <c r="AJ31" s="444">
        <f t="shared" si="21"/>
        <v>1928.4099999999999</v>
      </c>
    </row>
    <row r="32" spans="1:89" ht="12.75" customHeight="1" x14ac:dyDescent="0.2">
      <c r="B32" s="153" t="s">
        <v>1022</v>
      </c>
      <c r="C32" s="173">
        <f>SUM(C27:C31)-C28</f>
        <v>117495.5</v>
      </c>
      <c r="D32" s="174">
        <f t="shared" si="15"/>
        <v>7818.5899999999965</v>
      </c>
      <c r="E32" s="175">
        <f t="shared" ref="E32:M32" si="28">SUM(E27:E31)-E28</f>
        <v>109676.91</v>
      </c>
      <c r="F32" s="173">
        <f t="shared" si="28"/>
        <v>102613.02999999997</v>
      </c>
      <c r="G32" s="352">
        <f t="shared" si="28"/>
        <v>24014.63</v>
      </c>
      <c r="H32" s="309">
        <f t="shared" si="16"/>
        <v>9132.1599999999744</v>
      </c>
      <c r="I32" s="309">
        <f>SUM(I27:I31)-I28</f>
        <v>116632.58000000002</v>
      </c>
      <c r="J32" s="358">
        <f t="shared" si="28"/>
        <v>125764.73999999999</v>
      </c>
      <c r="K32" s="309">
        <f t="shared" si="28"/>
        <v>126627.65999999997</v>
      </c>
      <c r="L32" s="175">
        <f t="shared" si="28"/>
        <v>3127.659999999998</v>
      </c>
      <c r="M32" s="175">
        <f t="shared" si="28"/>
        <v>123500</v>
      </c>
      <c r="N32" s="175">
        <v>120812.22999999998</v>
      </c>
      <c r="O32" s="175">
        <f t="shared" si="17"/>
        <v>-2687.7700000000186</v>
      </c>
      <c r="P32" s="362">
        <f t="shared" si="18"/>
        <v>-3316.7299999999814</v>
      </c>
      <c r="Q32" s="167"/>
      <c r="R32" s="411" t="s">
        <v>1022</v>
      </c>
      <c r="S32" s="388">
        <v>120812.22999999998</v>
      </c>
      <c r="T32" s="389">
        <f>SUM(T27:T31)-T28</f>
        <v>126627.65999999997</v>
      </c>
      <c r="U32" s="390">
        <f>SUM(U27:U31)-U28</f>
        <v>10259.554999999998</v>
      </c>
      <c r="V32" s="390">
        <f t="shared" ref="V32:AF32" si="29">SUM(V27:V31)-V28</f>
        <v>10339.539166666667</v>
      </c>
      <c r="W32" s="390">
        <f t="shared" si="29"/>
        <v>10339.539166666667</v>
      </c>
      <c r="X32" s="390">
        <f t="shared" si="29"/>
        <v>10339.539166666667</v>
      </c>
      <c r="Y32" s="390">
        <f t="shared" si="29"/>
        <v>10339.549166666666</v>
      </c>
      <c r="Z32" s="390">
        <f t="shared" si="29"/>
        <v>10339.539166666667</v>
      </c>
      <c r="AA32" s="390">
        <f t="shared" si="29"/>
        <v>12032.539166666667</v>
      </c>
      <c r="AB32" s="390">
        <f t="shared" si="29"/>
        <v>12159.549166666666</v>
      </c>
      <c r="AC32" s="390">
        <f t="shared" si="29"/>
        <v>10339.539166666667</v>
      </c>
      <c r="AD32" s="390">
        <f t="shared" si="29"/>
        <v>10339.549166666666</v>
      </c>
      <c r="AE32" s="390">
        <f t="shared" si="29"/>
        <v>10339.539166666667</v>
      </c>
      <c r="AF32" s="390">
        <f t="shared" si="29"/>
        <v>10339.549166666666</v>
      </c>
      <c r="AG32" s="390">
        <f>SUM(AG27:AG31)-AG28</f>
        <v>126627.65999999999</v>
      </c>
      <c r="AH32" s="387" t="b">
        <f t="shared" si="20"/>
        <v>1</v>
      </c>
      <c r="AI32" s="425">
        <f>SUM(AI27:AI31)-AI28</f>
        <v>122471.27999999997</v>
      </c>
      <c r="AJ32" s="184">
        <f>J32-AI32</f>
        <v>3293.460000000021</v>
      </c>
    </row>
    <row r="33" spans="1:89" ht="12.75" customHeight="1" x14ac:dyDescent="0.2">
      <c r="B33" s="157"/>
      <c r="C33" s="176"/>
      <c r="D33" s="177"/>
      <c r="E33" s="178"/>
      <c r="F33" s="178"/>
      <c r="G33" s="178"/>
      <c r="H33" s="351"/>
      <c r="I33" s="354"/>
      <c r="J33" s="455"/>
      <c r="K33" s="354"/>
      <c r="L33" s="178"/>
      <c r="M33" s="178"/>
      <c r="N33" s="211"/>
      <c r="O33" s="211"/>
      <c r="P33" s="371"/>
      <c r="Q33" s="167"/>
      <c r="R33" s="148"/>
      <c r="S33" s="391"/>
      <c r="T33" s="409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148" t="b">
        <f t="shared" si="20"/>
        <v>1</v>
      </c>
      <c r="AI33" s="428"/>
      <c r="AJ33" s="178"/>
    </row>
    <row r="34" spans="1:89" ht="12.75" customHeight="1" x14ac:dyDescent="0.2">
      <c r="B34" s="153" t="s">
        <v>1021</v>
      </c>
      <c r="C34" s="173"/>
      <c r="D34" s="174"/>
      <c r="E34" s="175"/>
      <c r="F34" s="175"/>
      <c r="G34" s="175"/>
      <c r="H34" s="358"/>
      <c r="I34" s="309"/>
      <c r="J34" s="358"/>
      <c r="K34" s="354"/>
      <c r="L34" s="175"/>
      <c r="M34" s="175"/>
      <c r="N34" s="175"/>
      <c r="O34" s="175"/>
      <c r="P34" s="362"/>
      <c r="Q34" s="167"/>
      <c r="R34" s="387" t="s">
        <v>1020</v>
      </c>
      <c r="S34" s="388"/>
      <c r="T34" s="389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87" t="b">
        <f t="shared" si="20"/>
        <v>1</v>
      </c>
      <c r="AI34" s="425"/>
      <c r="AJ34" s="175"/>
    </row>
    <row r="35" spans="1:89" ht="12.75" customHeight="1" x14ac:dyDescent="0.2">
      <c r="B35" s="157" t="s">
        <v>987</v>
      </c>
      <c r="C35" s="176">
        <f>-TB!D43-TB!D44-TB!C90</f>
        <v>4967.59</v>
      </c>
      <c r="D35" s="177">
        <f>+C35-E35</f>
        <v>4967.59</v>
      </c>
      <c r="E35" s="178">
        <f>ROUND(SUMIF($U$2:$AF$2,"&lt;="&amp;#REF!,U39:AF39),2)</f>
        <v>0</v>
      </c>
      <c r="F35" s="178">
        <f>C35</f>
        <v>4967.59</v>
      </c>
      <c r="G35" s="353">
        <v>4877</v>
      </c>
      <c r="H35" s="354">
        <f>K39-C35</f>
        <v>4877</v>
      </c>
      <c r="I35" s="354">
        <v>3323</v>
      </c>
      <c r="J35" s="455">
        <f>H35+I35</f>
        <v>8200</v>
      </c>
      <c r="K35" s="354" t="e">
        <f>#REF!+#REF!</f>
        <v>#REF!</v>
      </c>
      <c r="L35" s="178" t="e">
        <f t="shared" ref="L35" si="30">K35-M35</f>
        <v>#REF!</v>
      </c>
      <c r="M35" s="178">
        <v>0</v>
      </c>
      <c r="N35" s="207">
        <v>1344</v>
      </c>
      <c r="O35" s="207">
        <f>N35-M35</f>
        <v>1344</v>
      </c>
      <c r="P35" s="363" t="e">
        <f>#REF!-N35</f>
        <v>#REF!</v>
      </c>
      <c r="Q35" s="167"/>
      <c r="R35" s="148" t="s">
        <v>974</v>
      </c>
      <c r="S35" s="391">
        <v>1344</v>
      </c>
      <c r="T35" s="409">
        <f>' Budget 2018'!E38</f>
        <v>0</v>
      </c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>
        <f t="shared" ref="AG35" si="31">SUM(U35:AF35)</f>
        <v>0</v>
      </c>
      <c r="AH35" s="148" t="b">
        <f t="shared" si="20"/>
        <v>1</v>
      </c>
      <c r="AI35" s="428">
        <v>10575.98</v>
      </c>
      <c r="AJ35" s="444">
        <f>J35-AI35</f>
        <v>-2375.9799999999996</v>
      </c>
    </row>
    <row r="36" spans="1:89" ht="12.75" customHeight="1" thickBot="1" x14ac:dyDescent="0.25">
      <c r="B36" s="153" t="s">
        <v>1024</v>
      </c>
      <c r="C36" s="179">
        <f>SUM(C35)</f>
        <v>4967.59</v>
      </c>
      <c r="D36" s="180">
        <f>+C36-E36</f>
        <v>4967.59</v>
      </c>
      <c r="E36" s="181">
        <f t="shared" ref="E36:M40" si="32">SUM(E35)</f>
        <v>0</v>
      </c>
      <c r="F36" s="179">
        <f t="shared" si="32"/>
        <v>4967.59</v>
      </c>
      <c r="G36" s="355">
        <f t="shared" si="32"/>
        <v>4877</v>
      </c>
      <c r="H36" s="359">
        <f>K40-C36</f>
        <v>4877</v>
      </c>
      <c r="I36" s="297">
        <f>SUM(I35)</f>
        <v>3323</v>
      </c>
      <c r="J36" s="251">
        <f>H36+I36</f>
        <v>8200</v>
      </c>
      <c r="K36" s="309" t="e">
        <f t="shared" ref="K36:M36" si="33">SUM(K35)</f>
        <v>#REF!</v>
      </c>
      <c r="L36" s="175" t="e">
        <f t="shared" si="33"/>
        <v>#REF!</v>
      </c>
      <c r="M36" s="175">
        <f t="shared" si="33"/>
        <v>0</v>
      </c>
      <c r="N36" s="175">
        <v>1344</v>
      </c>
      <c r="O36" s="175">
        <f>N36-M36</f>
        <v>1344</v>
      </c>
      <c r="P36" s="362" t="e">
        <f>SUM(P35)</f>
        <v>#REF!</v>
      </c>
      <c r="Q36" s="167"/>
      <c r="R36" s="387" t="s">
        <v>1023</v>
      </c>
      <c r="S36" s="388">
        <v>1344</v>
      </c>
      <c r="T36" s="389">
        <f>SUM(T35)</f>
        <v>0</v>
      </c>
      <c r="U36" s="394">
        <f t="shared" ref="U36:AG36" si="34">SUM(U35)</f>
        <v>0</v>
      </c>
      <c r="V36" s="394">
        <f t="shared" si="34"/>
        <v>0</v>
      </c>
      <c r="W36" s="394">
        <f t="shared" si="34"/>
        <v>0</v>
      </c>
      <c r="X36" s="394">
        <f t="shared" si="34"/>
        <v>0</v>
      </c>
      <c r="Y36" s="394">
        <f t="shared" si="34"/>
        <v>0</v>
      </c>
      <c r="Z36" s="394">
        <f t="shared" si="34"/>
        <v>0</v>
      </c>
      <c r="AA36" s="394">
        <f t="shared" si="34"/>
        <v>0</v>
      </c>
      <c r="AB36" s="394">
        <f t="shared" si="34"/>
        <v>0</v>
      </c>
      <c r="AC36" s="394">
        <f t="shared" si="34"/>
        <v>0</v>
      </c>
      <c r="AD36" s="394">
        <f t="shared" si="34"/>
        <v>0</v>
      </c>
      <c r="AE36" s="394">
        <f t="shared" si="34"/>
        <v>0</v>
      </c>
      <c r="AF36" s="394">
        <f t="shared" si="34"/>
        <v>0</v>
      </c>
      <c r="AG36" s="394">
        <f t="shared" si="34"/>
        <v>0</v>
      </c>
      <c r="AH36" s="387" t="b">
        <f t="shared" si="20"/>
        <v>1</v>
      </c>
      <c r="AI36" s="429">
        <f>SUM(AI35)</f>
        <v>10575.98</v>
      </c>
      <c r="AJ36" s="184">
        <f>J36-AI36</f>
        <v>-2375.9799999999996</v>
      </c>
    </row>
    <row r="37" spans="1:89" ht="12.75" customHeight="1" thickBot="1" x14ac:dyDescent="0.35">
      <c r="B37" s="216" t="s">
        <v>142</v>
      </c>
      <c r="C37" s="188">
        <f>C32+C36</f>
        <v>122463.09</v>
      </c>
      <c r="D37" s="188" t="e">
        <f>+C37-E37</f>
        <v>#REF!</v>
      </c>
      <c r="E37" s="189" t="e">
        <f>E32+#REF!+E36</f>
        <v>#REF!</v>
      </c>
      <c r="F37" s="188" t="e">
        <f>F32+#REF!+F36</f>
        <v>#REF!</v>
      </c>
      <c r="G37" s="188" t="e">
        <f>G32+#REF!+G36</f>
        <v>#REF!</v>
      </c>
      <c r="H37" s="188">
        <f>H32+H36</f>
        <v>14009.159999999974</v>
      </c>
      <c r="I37" s="188">
        <f>I32+I36</f>
        <v>119955.58000000002</v>
      </c>
      <c r="J37" s="188">
        <f>J32+J36</f>
        <v>133964.74</v>
      </c>
      <c r="K37" s="349"/>
      <c r="L37" s="178"/>
      <c r="M37" s="178"/>
      <c r="N37" s="211"/>
      <c r="O37" s="211"/>
      <c r="P37" s="371"/>
      <c r="Q37" s="162"/>
      <c r="R37" s="148"/>
      <c r="S37" s="391"/>
      <c r="T37" s="409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148" t="b">
        <f t="shared" si="20"/>
        <v>1</v>
      </c>
      <c r="AI37" s="188">
        <f>AI32+AI36</f>
        <v>133047.25999999998</v>
      </c>
      <c r="AJ37" s="189">
        <f>J37-AI37</f>
        <v>917.48000000001048</v>
      </c>
    </row>
    <row r="38" spans="1:89" ht="12.75" customHeight="1" thickBot="1" x14ac:dyDescent="0.35">
      <c r="B38" s="166"/>
      <c r="C38" s="249"/>
      <c r="D38" s="249"/>
      <c r="E38" s="249"/>
      <c r="F38" s="249"/>
      <c r="G38" s="249"/>
      <c r="H38" s="249"/>
      <c r="I38" s="249"/>
      <c r="J38" s="249"/>
      <c r="K38" s="175"/>
      <c r="L38" s="175"/>
      <c r="M38" s="175"/>
      <c r="N38" s="175"/>
      <c r="O38" s="175"/>
      <c r="P38" s="362"/>
      <c r="Q38" s="148"/>
      <c r="R38" s="387" t="s">
        <v>1021</v>
      </c>
      <c r="S38" s="388"/>
      <c r="T38" s="389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87" t="b">
        <f t="shared" si="20"/>
        <v>1</v>
      </c>
      <c r="AI38" s="249"/>
      <c r="AJ38" s="249"/>
    </row>
    <row r="39" spans="1:89" ht="12.75" customHeight="1" thickBot="1" x14ac:dyDescent="0.35">
      <c r="A39" s="150"/>
      <c r="B39" s="216" t="s">
        <v>764</v>
      </c>
      <c r="C39" s="188"/>
      <c r="D39" s="188"/>
      <c r="E39" s="189"/>
      <c r="F39" s="189"/>
      <c r="G39" s="189"/>
      <c r="H39" s="189"/>
      <c r="I39" s="189"/>
      <c r="J39" s="431"/>
      <c r="K39" s="349">
        <f>F35+G35</f>
        <v>9844.59</v>
      </c>
      <c r="L39" s="178">
        <f t="shared" ref="L39" si="35">K39-M39</f>
        <v>1344.5900000000001</v>
      </c>
      <c r="M39" s="178">
        <f>T39</f>
        <v>8500</v>
      </c>
      <c r="N39" s="207">
        <v>5999.98</v>
      </c>
      <c r="O39" s="207">
        <f>N39-M39</f>
        <v>-2500.0200000000004</v>
      </c>
      <c r="P39" s="363">
        <f>C35-N39</f>
        <v>-1032.3899999999994</v>
      </c>
      <c r="Q39" s="156"/>
      <c r="R39" s="148" t="s">
        <v>987</v>
      </c>
      <c r="S39" s="391">
        <v>5999.98</v>
      </c>
      <c r="T39" s="409">
        <f>' Budget 2018'!E42</f>
        <v>8500</v>
      </c>
      <c r="U39" s="393"/>
      <c r="V39" s="393"/>
      <c r="W39" s="393">
        <f>$T39/4</f>
        <v>2125</v>
      </c>
      <c r="Y39" s="393"/>
      <c r="Z39" s="393">
        <f>$T39/4</f>
        <v>2125</v>
      </c>
      <c r="AB39" s="393"/>
      <c r="AC39" s="393">
        <f>$T39/4</f>
        <v>2125</v>
      </c>
      <c r="AE39" s="393"/>
      <c r="AF39" s="393">
        <f>$T39/4</f>
        <v>2125</v>
      </c>
      <c r="AG39" s="393">
        <f t="shared" si="19"/>
        <v>8500</v>
      </c>
      <c r="AH39" s="148" t="b">
        <f t="shared" si="20"/>
        <v>1</v>
      </c>
      <c r="AI39" s="431"/>
      <c r="AJ39" s="189"/>
    </row>
    <row r="40" spans="1:89" ht="12.75" customHeight="1" thickBot="1" x14ac:dyDescent="0.35">
      <c r="A40" s="150"/>
      <c r="B40" s="158" t="s">
        <v>1025</v>
      </c>
      <c r="C40" s="190"/>
      <c r="D40" s="183"/>
      <c r="E40" s="191"/>
      <c r="F40" s="191"/>
      <c r="G40" s="191"/>
      <c r="H40" s="191"/>
      <c r="I40" s="191"/>
      <c r="J40" s="440"/>
      <c r="K40" s="181">
        <f t="shared" si="32"/>
        <v>9844.59</v>
      </c>
      <c r="L40" s="181">
        <f t="shared" si="32"/>
        <v>1344.5900000000001</v>
      </c>
      <c r="M40" s="181">
        <f t="shared" si="32"/>
        <v>8500</v>
      </c>
      <c r="N40" s="181">
        <v>5999.98</v>
      </c>
      <c r="O40" s="181">
        <f>N40-M40</f>
        <v>-2500.0200000000004</v>
      </c>
      <c r="P40" s="372">
        <f>SUM(P39)</f>
        <v>-1032.3899999999994</v>
      </c>
      <c r="Q40" s="156"/>
      <c r="R40" s="387" t="s">
        <v>1024</v>
      </c>
      <c r="S40" s="388">
        <v>5999.98</v>
      </c>
      <c r="T40" s="389">
        <f>SUM(T39)</f>
        <v>8500</v>
      </c>
      <c r="U40" s="394">
        <f t="shared" ref="U40:AG40" si="36">SUM(U39)</f>
        <v>0</v>
      </c>
      <c r="V40" s="394">
        <f t="shared" si="36"/>
        <v>0</v>
      </c>
      <c r="W40" s="394">
        <f t="shared" si="36"/>
        <v>2125</v>
      </c>
      <c r="X40" s="394">
        <f t="shared" si="36"/>
        <v>0</v>
      </c>
      <c r="Y40" s="394">
        <f t="shared" si="36"/>
        <v>0</v>
      </c>
      <c r="Z40" s="394">
        <f t="shared" si="36"/>
        <v>2125</v>
      </c>
      <c r="AA40" s="394">
        <f t="shared" si="36"/>
        <v>0</v>
      </c>
      <c r="AB40" s="394">
        <f t="shared" si="36"/>
        <v>0</v>
      </c>
      <c r="AC40" s="394">
        <f t="shared" si="36"/>
        <v>2125</v>
      </c>
      <c r="AD40" s="394">
        <f>SUM(AC39)</f>
        <v>2125</v>
      </c>
      <c r="AE40" s="394">
        <f t="shared" si="36"/>
        <v>0</v>
      </c>
      <c r="AF40" s="394">
        <f t="shared" si="36"/>
        <v>2125</v>
      </c>
      <c r="AG40" s="394">
        <f t="shared" si="36"/>
        <v>8500</v>
      </c>
      <c r="AH40" s="387" t="b">
        <f t="shared" si="20"/>
        <v>1</v>
      </c>
      <c r="AI40" s="440"/>
      <c r="AJ40" s="191"/>
    </row>
    <row r="41" spans="1:89" s="146" customFormat="1" ht="21.75" customHeight="1" thickBot="1" x14ac:dyDescent="0.35">
      <c r="A41" s="150"/>
      <c r="B41" s="157" t="s">
        <v>1026</v>
      </c>
      <c r="C41" s="176"/>
      <c r="D41" s="177"/>
      <c r="E41" s="178"/>
      <c r="F41" s="178"/>
      <c r="G41" s="178"/>
      <c r="H41" s="349"/>
      <c r="I41" s="349"/>
      <c r="J41" s="439"/>
      <c r="K41" s="189" t="e">
        <f t="shared" ref="K41:M41" si="37">K32+K36+K40</f>
        <v>#REF!</v>
      </c>
      <c r="L41" s="189" t="e">
        <f t="shared" si="37"/>
        <v>#REF!</v>
      </c>
      <c r="M41" s="189">
        <f t="shared" si="37"/>
        <v>132000</v>
      </c>
      <c r="N41" s="217">
        <v>128156.20999999998</v>
      </c>
      <c r="O41" s="217">
        <f>N41-M41</f>
        <v>-3843.7900000000227</v>
      </c>
      <c r="P41" s="373">
        <f>C37-N41</f>
        <v>-5693.1199999999808</v>
      </c>
      <c r="Q41" s="451"/>
      <c r="R41" s="404" t="s">
        <v>142</v>
      </c>
      <c r="S41" s="391">
        <v>128156.20999999998</v>
      </c>
      <c r="T41" s="403">
        <f>T32+T36+T40</f>
        <v>135127.65999999997</v>
      </c>
      <c r="U41" s="402">
        <f t="shared" ref="U41:AG41" si="38">U32+U36+U40</f>
        <v>10259.554999999998</v>
      </c>
      <c r="V41" s="402">
        <f t="shared" si="38"/>
        <v>10339.539166666667</v>
      </c>
      <c r="W41" s="402">
        <f t="shared" si="38"/>
        <v>12464.539166666667</v>
      </c>
      <c r="X41" s="402">
        <f t="shared" si="38"/>
        <v>10339.539166666667</v>
      </c>
      <c r="Y41" s="402">
        <f t="shared" si="38"/>
        <v>10339.549166666666</v>
      </c>
      <c r="Z41" s="402">
        <f t="shared" si="38"/>
        <v>12464.539166666667</v>
      </c>
      <c r="AA41" s="402">
        <f t="shared" si="38"/>
        <v>12032.539166666667</v>
      </c>
      <c r="AB41" s="402">
        <f t="shared" si="38"/>
        <v>12159.549166666666</v>
      </c>
      <c r="AC41" s="402">
        <f t="shared" si="38"/>
        <v>12464.539166666667</v>
      </c>
      <c r="AD41" s="402">
        <f t="shared" si="38"/>
        <v>12464.549166666666</v>
      </c>
      <c r="AE41" s="402">
        <f t="shared" si="38"/>
        <v>10339.539166666667</v>
      </c>
      <c r="AF41" s="402">
        <f t="shared" si="38"/>
        <v>12464.549166666666</v>
      </c>
      <c r="AG41" s="402">
        <f t="shared" si="38"/>
        <v>135127.65999999997</v>
      </c>
      <c r="AH41" s="405" t="b">
        <f t="shared" si="20"/>
        <v>1</v>
      </c>
      <c r="AI41" s="439"/>
      <c r="AJ41" s="178"/>
      <c r="AK41" s="150"/>
      <c r="AL41" s="150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</row>
    <row r="42" spans="1:89" s="146" customFormat="1" ht="10.5" customHeight="1" thickBot="1" x14ac:dyDescent="0.35">
      <c r="A42" s="148"/>
      <c r="B42" s="154" t="s">
        <v>932</v>
      </c>
      <c r="C42" s="176">
        <f>-TB!D61</f>
        <v>-47790</v>
      </c>
      <c r="D42" s="177">
        <f>+C42-E42</f>
        <v>-47790</v>
      </c>
      <c r="E42" s="178">
        <f>ROUND(SUMIF($U$2:$AF$2,"&lt;="&amp;#REF!,U46:AF46),2)</f>
        <v>0</v>
      </c>
      <c r="F42" s="178">
        <v>-32940</v>
      </c>
      <c r="G42" s="178">
        <v>-32500</v>
      </c>
      <c r="H42" s="349">
        <f>K46-C42</f>
        <v>-17650</v>
      </c>
      <c r="I42" s="349">
        <v>-77140</v>
      </c>
      <c r="J42" s="439">
        <f>H42+I42</f>
        <v>-94790</v>
      </c>
      <c r="K42" s="249"/>
      <c r="L42" s="249"/>
      <c r="M42" s="249"/>
      <c r="N42" s="249"/>
      <c r="O42" s="249"/>
      <c r="P42" s="249"/>
      <c r="Q42" s="451"/>
      <c r="R42" s="239"/>
      <c r="S42" s="395"/>
      <c r="T42" s="287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48"/>
      <c r="AI42" s="439">
        <v>-69660</v>
      </c>
      <c r="AJ42" s="444">
        <f t="shared" ref="AJ42:AJ49" si="39">J42-AI42</f>
        <v>-25130</v>
      </c>
      <c r="AK42" s="150"/>
      <c r="AL42" s="150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</row>
    <row r="43" spans="1:89" s="146" customFormat="1" ht="21.75" customHeight="1" thickBot="1" x14ac:dyDescent="0.35">
      <c r="A43" s="148"/>
      <c r="B43" s="156" t="s">
        <v>933</v>
      </c>
      <c r="C43" s="176">
        <f>-TB!D66</f>
        <v>-7931.21</v>
      </c>
      <c r="D43" s="177">
        <f>+C43-E43</f>
        <v>-7931.21</v>
      </c>
      <c r="E43" s="178">
        <f>ROUND(SUMIF($U$2:$AF$2,"&lt;="&amp;#REF!,U47:AF47),2)</f>
        <v>0</v>
      </c>
      <c r="F43" s="178">
        <v>-5394.21</v>
      </c>
      <c r="G43" s="178">
        <v>-6606</v>
      </c>
      <c r="H43" s="349">
        <f>K47-C43</f>
        <v>-4068.9999999999991</v>
      </c>
      <c r="I43" s="349">
        <v>-15000</v>
      </c>
      <c r="J43" s="439">
        <f>H43+I43</f>
        <v>-19069</v>
      </c>
      <c r="K43" s="189"/>
      <c r="L43" s="189"/>
      <c r="M43" s="189"/>
      <c r="N43" s="217"/>
      <c r="O43" s="217"/>
      <c r="P43" s="373"/>
      <c r="Q43" s="451"/>
      <c r="R43" s="404" t="s">
        <v>764</v>
      </c>
      <c r="S43" s="391"/>
      <c r="T43" s="403"/>
      <c r="U43" s="405"/>
      <c r="V43" s="405"/>
      <c r="W43" s="405"/>
      <c r="X43" s="405"/>
      <c r="Y43" s="405"/>
      <c r="Z43" s="405"/>
      <c r="AA43" s="405"/>
      <c r="AB43" s="404"/>
      <c r="AC43" s="405"/>
      <c r="AD43" s="405"/>
      <c r="AE43" s="405"/>
      <c r="AF43" s="405"/>
      <c r="AG43" s="405"/>
      <c r="AH43" s="405"/>
      <c r="AI43" s="439">
        <v>-13702.95</v>
      </c>
      <c r="AJ43" s="444">
        <f t="shared" si="39"/>
        <v>-5366.0499999999993</v>
      </c>
      <c r="AK43" s="150"/>
      <c r="AL43" s="150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</row>
    <row r="44" spans="1:89" ht="12.75" customHeight="1" x14ac:dyDescent="0.2">
      <c r="B44" s="156" t="s">
        <v>11</v>
      </c>
      <c r="C44" s="176">
        <f>-TB!D67</f>
        <v>-3750</v>
      </c>
      <c r="D44" s="177">
        <f>+C44-E44</f>
        <v>0</v>
      </c>
      <c r="E44" s="178">
        <v>-3750</v>
      </c>
      <c r="F44" s="178">
        <v>-5000</v>
      </c>
      <c r="G44" s="178">
        <v>0</v>
      </c>
      <c r="H44" s="349">
        <f>K48-C44</f>
        <v>-1250</v>
      </c>
      <c r="I44" s="349">
        <v>-3750</v>
      </c>
      <c r="J44" s="439">
        <f>H44+I44</f>
        <v>-5000</v>
      </c>
      <c r="K44" s="191"/>
      <c r="L44" s="191"/>
      <c r="M44" s="191"/>
      <c r="N44" s="191"/>
      <c r="O44" s="191"/>
      <c r="P44" s="374"/>
      <c r="Q44" s="156"/>
      <c r="R44" s="406" t="s">
        <v>1025</v>
      </c>
      <c r="S44" s="413"/>
      <c r="T44" s="414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390"/>
      <c r="AH44" s="387"/>
      <c r="AI44" s="439">
        <v>-6004.52</v>
      </c>
      <c r="AJ44" s="444">
        <f t="shared" si="39"/>
        <v>1004.5200000000004</v>
      </c>
    </row>
    <row r="45" spans="1:89" ht="12.75" customHeight="1" x14ac:dyDescent="0.2">
      <c r="B45" s="157"/>
      <c r="C45" s="176"/>
      <c r="D45" s="177"/>
      <c r="E45" s="178"/>
      <c r="F45" s="178"/>
      <c r="G45" s="178"/>
      <c r="H45" s="349"/>
      <c r="I45" s="349"/>
      <c r="J45" s="439"/>
      <c r="K45" s="349"/>
      <c r="L45" s="178"/>
      <c r="M45" s="178"/>
      <c r="N45" s="211"/>
      <c r="O45" s="211"/>
      <c r="P45" s="371"/>
      <c r="Q45" s="156"/>
      <c r="R45" s="147" t="s">
        <v>1026</v>
      </c>
      <c r="S45" s="391"/>
      <c r="T45" s="397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3"/>
      <c r="AH45" s="148"/>
      <c r="AI45" s="439"/>
      <c r="AJ45" s="444">
        <f t="shared" si="39"/>
        <v>0</v>
      </c>
    </row>
    <row r="46" spans="1:89" ht="12.75" customHeight="1" x14ac:dyDescent="0.2">
      <c r="B46" s="157" t="s">
        <v>1027</v>
      </c>
      <c r="C46" s="176"/>
      <c r="D46" s="177"/>
      <c r="E46" s="178"/>
      <c r="F46" s="178"/>
      <c r="G46" s="178"/>
      <c r="H46" s="349"/>
      <c r="I46" s="349"/>
      <c r="J46" s="439"/>
      <c r="K46" s="349">
        <f>F42+G42</f>
        <v>-65440</v>
      </c>
      <c r="L46" s="178">
        <f t="shared" ref="L46:L53" si="40">K46-M46</f>
        <v>-440</v>
      </c>
      <c r="M46" s="178">
        <v>-65000</v>
      </c>
      <c r="N46" s="207">
        <v>-63465.5</v>
      </c>
      <c r="O46" s="207">
        <f>N46-M46</f>
        <v>1534.5</v>
      </c>
      <c r="P46" s="363">
        <f>C42-N46</f>
        <v>15675.5</v>
      </c>
      <c r="Q46" s="156"/>
      <c r="R46" s="253" t="s">
        <v>932</v>
      </c>
      <c r="S46" s="391">
        <v>-63465.5</v>
      </c>
      <c r="T46" s="400">
        <f t="shared" ref="T46:T53" si="41">K46</f>
        <v>-65440</v>
      </c>
      <c r="U46" s="398">
        <f t="shared" ref="U46:AF51" si="42">$T46/12</f>
        <v>-5453.333333333333</v>
      </c>
      <c r="V46" s="398">
        <f t="shared" si="42"/>
        <v>-5453.333333333333</v>
      </c>
      <c r="W46" s="398">
        <f t="shared" si="42"/>
        <v>-5453.333333333333</v>
      </c>
      <c r="X46" s="398">
        <f t="shared" si="42"/>
        <v>-5453.333333333333</v>
      </c>
      <c r="Y46" s="398">
        <f t="shared" si="42"/>
        <v>-5453.333333333333</v>
      </c>
      <c r="Z46" s="398">
        <f t="shared" si="42"/>
        <v>-5453.333333333333</v>
      </c>
      <c r="AA46" s="398">
        <f t="shared" si="42"/>
        <v>-5453.333333333333</v>
      </c>
      <c r="AB46" s="398">
        <f t="shared" si="42"/>
        <v>-5453.333333333333</v>
      </c>
      <c r="AC46" s="398">
        <f t="shared" si="42"/>
        <v>-5453.333333333333</v>
      </c>
      <c r="AD46" s="398">
        <f t="shared" si="42"/>
        <v>-5453.333333333333</v>
      </c>
      <c r="AE46" s="398">
        <f t="shared" si="42"/>
        <v>-5453.333333333333</v>
      </c>
      <c r="AF46" s="398">
        <f t="shared" si="42"/>
        <v>-5453.333333333333</v>
      </c>
      <c r="AG46" s="393">
        <f t="shared" ref="AG46:AG51" si="43">SUM(U46:AF46)</f>
        <v>-65440.000000000007</v>
      </c>
      <c r="AH46" s="148" t="b">
        <f t="shared" ref="AH46:AH51" si="44">AG46=T46</f>
        <v>1</v>
      </c>
      <c r="AI46" s="439"/>
      <c r="AJ46" s="444">
        <f t="shared" si="39"/>
        <v>0</v>
      </c>
    </row>
    <row r="47" spans="1:89" ht="12.75" customHeight="1" x14ac:dyDescent="0.2">
      <c r="B47" s="156" t="s">
        <v>779</v>
      </c>
      <c r="C47" s="176">
        <f>-TB!D68</f>
        <v>-34451.58</v>
      </c>
      <c r="D47" s="177">
        <f>+C47-E47</f>
        <v>-34451.58</v>
      </c>
      <c r="E47" s="178">
        <f>ROUND(SUMIF($U$2:$AF$2,"&lt;="&amp;#REF!,U51:AF51),2)</f>
        <v>0</v>
      </c>
      <c r="F47" s="178">
        <v>-15043.88</v>
      </c>
      <c r="G47" s="178">
        <v>-21700</v>
      </c>
      <c r="H47" s="349">
        <f>K51-C47</f>
        <v>-6292.2999999999956</v>
      </c>
      <c r="I47" s="349">
        <v>-20000</v>
      </c>
      <c r="J47" s="439">
        <f>H47+I47</f>
        <v>-26292.299999999996</v>
      </c>
      <c r="K47" s="349">
        <f>F43+G43</f>
        <v>-12000.21</v>
      </c>
      <c r="L47" s="178">
        <f t="shared" si="40"/>
        <v>2999.7900000000009</v>
      </c>
      <c r="M47" s="178">
        <v>-15000</v>
      </c>
      <c r="N47" s="207">
        <v>-12752.32</v>
      </c>
      <c r="O47" s="207">
        <f>N47-M47</f>
        <v>2247.6800000000003</v>
      </c>
      <c r="P47" s="363">
        <f>C43-N47</f>
        <v>4821.1099999999997</v>
      </c>
      <c r="Q47" s="156"/>
      <c r="R47" s="148" t="s">
        <v>933</v>
      </c>
      <c r="S47" s="391">
        <v>-12752.32</v>
      </c>
      <c r="T47" s="400">
        <f t="shared" si="41"/>
        <v>-12000.21</v>
      </c>
      <c r="U47" s="398">
        <f t="shared" si="42"/>
        <v>-1000.0174999999999</v>
      </c>
      <c r="V47" s="398">
        <f t="shared" si="42"/>
        <v>-1000.0174999999999</v>
      </c>
      <c r="W47" s="398">
        <f t="shared" si="42"/>
        <v>-1000.0174999999999</v>
      </c>
      <c r="X47" s="398">
        <f t="shared" si="42"/>
        <v>-1000.0174999999999</v>
      </c>
      <c r="Y47" s="398">
        <f t="shared" si="42"/>
        <v>-1000.0174999999999</v>
      </c>
      <c r="Z47" s="398">
        <f t="shared" si="42"/>
        <v>-1000.0174999999999</v>
      </c>
      <c r="AA47" s="398">
        <f t="shared" si="42"/>
        <v>-1000.0174999999999</v>
      </c>
      <c r="AB47" s="398">
        <f t="shared" si="42"/>
        <v>-1000.0174999999999</v>
      </c>
      <c r="AC47" s="398">
        <f t="shared" si="42"/>
        <v>-1000.0174999999999</v>
      </c>
      <c r="AD47" s="398">
        <f t="shared" si="42"/>
        <v>-1000.0174999999999</v>
      </c>
      <c r="AE47" s="398">
        <f t="shared" si="42"/>
        <v>-1000.0174999999999</v>
      </c>
      <c r="AF47" s="398">
        <f t="shared" si="42"/>
        <v>-1000.0174999999999</v>
      </c>
      <c r="AG47" s="393">
        <f t="shared" si="43"/>
        <v>-12000.21</v>
      </c>
      <c r="AH47" s="148" t="b">
        <f t="shared" si="44"/>
        <v>1</v>
      </c>
      <c r="AI47" s="439">
        <v>-40116.29</v>
      </c>
      <c r="AJ47" s="444">
        <f t="shared" si="39"/>
        <v>13823.990000000005</v>
      </c>
    </row>
    <row r="48" spans="1:89" ht="12.75" customHeight="1" x14ac:dyDescent="0.2">
      <c r="B48" s="156" t="s">
        <v>913</v>
      </c>
      <c r="C48" s="176">
        <f>-TB!D94</f>
        <v>-799.56</v>
      </c>
      <c r="D48" s="177">
        <f>+C48-E48</f>
        <v>-799.56</v>
      </c>
      <c r="E48" s="178">
        <f>ROUND(SUMIF($U$2:$AF$2,"&lt;="&amp;#REF!,U52:AF52),2)</f>
        <v>0</v>
      </c>
      <c r="F48" s="178">
        <v>-799.56</v>
      </c>
      <c r="G48" s="178">
        <v>-800</v>
      </c>
      <c r="H48" s="349">
        <f>K52-C48</f>
        <v>-800</v>
      </c>
      <c r="I48" s="349">
        <v>0</v>
      </c>
      <c r="J48" s="439">
        <f>H48+I48</f>
        <v>-800</v>
      </c>
      <c r="K48" s="349">
        <f>F44+G44</f>
        <v>-5000</v>
      </c>
      <c r="L48" s="178">
        <f t="shared" si="40"/>
        <v>0</v>
      </c>
      <c r="M48" s="178">
        <v>-5000</v>
      </c>
      <c r="N48" s="207">
        <v>-4999.72</v>
      </c>
      <c r="O48" s="207">
        <f>N48-M48</f>
        <v>0.27999999999974534</v>
      </c>
      <c r="P48" s="363">
        <f>C44-N48</f>
        <v>1249.7200000000003</v>
      </c>
      <c r="Q48" s="156"/>
      <c r="R48" s="148" t="s">
        <v>11</v>
      </c>
      <c r="S48" s="391">
        <v>-4999.72</v>
      </c>
      <c r="T48" s="400">
        <f t="shared" si="41"/>
        <v>-5000</v>
      </c>
      <c r="U48" s="398">
        <f t="shared" si="42"/>
        <v>-416.66666666666669</v>
      </c>
      <c r="V48" s="398">
        <f t="shared" si="42"/>
        <v>-416.66666666666669</v>
      </c>
      <c r="W48" s="398">
        <f t="shared" si="42"/>
        <v>-416.66666666666669</v>
      </c>
      <c r="X48" s="398">
        <f t="shared" si="42"/>
        <v>-416.66666666666669</v>
      </c>
      <c r="Y48" s="398">
        <f t="shared" si="42"/>
        <v>-416.66666666666669</v>
      </c>
      <c r="Z48" s="398">
        <f t="shared" si="42"/>
        <v>-416.66666666666669</v>
      </c>
      <c r="AA48" s="398">
        <f t="shared" si="42"/>
        <v>-416.66666666666669</v>
      </c>
      <c r="AB48" s="398">
        <f t="shared" si="42"/>
        <v>-416.66666666666669</v>
      </c>
      <c r="AC48" s="398">
        <f t="shared" si="42"/>
        <v>-416.66666666666669</v>
      </c>
      <c r="AD48" s="398">
        <f t="shared" si="42"/>
        <v>-416.66666666666669</v>
      </c>
      <c r="AE48" s="398">
        <f t="shared" si="42"/>
        <v>-416.66666666666669</v>
      </c>
      <c r="AF48" s="398">
        <f t="shared" si="42"/>
        <v>-416.66666666666669</v>
      </c>
      <c r="AG48" s="393">
        <f t="shared" si="43"/>
        <v>-5000</v>
      </c>
      <c r="AH48" s="148" t="b">
        <f t="shared" si="44"/>
        <v>1</v>
      </c>
      <c r="AI48" s="439">
        <v>-799.56</v>
      </c>
      <c r="AJ48" s="444">
        <f t="shared" si="39"/>
        <v>-0.44000000000005457</v>
      </c>
    </row>
    <row r="49" spans="2:36" ht="12" customHeight="1" x14ac:dyDescent="0.2">
      <c r="B49" s="156" t="s">
        <v>1038</v>
      </c>
      <c r="C49" s="176">
        <f>-2625-375-375</f>
        <v>-3375</v>
      </c>
      <c r="D49" s="177">
        <f>+C49-E49</f>
        <v>0</v>
      </c>
      <c r="E49" s="178">
        <v>-3375</v>
      </c>
      <c r="F49" s="178">
        <v>-2250</v>
      </c>
      <c r="G49" s="178">
        <v>-2250</v>
      </c>
      <c r="H49" s="349">
        <f>K53-C49</f>
        <v>-1125</v>
      </c>
      <c r="I49" s="349">
        <v>-3375</v>
      </c>
      <c r="J49" s="439">
        <f>H49+I49</f>
        <v>-4500</v>
      </c>
      <c r="K49" s="349"/>
      <c r="L49" s="178">
        <f t="shared" si="40"/>
        <v>0</v>
      </c>
      <c r="M49" s="178">
        <v>0</v>
      </c>
      <c r="N49" s="211"/>
      <c r="O49" s="211"/>
      <c r="P49" s="371"/>
      <c r="Q49" s="156"/>
      <c r="R49" s="148"/>
      <c r="S49" s="391"/>
      <c r="T49" s="400">
        <f t="shared" si="41"/>
        <v>0</v>
      </c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3"/>
      <c r="AH49" s="148"/>
      <c r="AI49" s="439">
        <v>-4500</v>
      </c>
      <c r="AJ49" s="444">
        <f t="shared" si="39"/>
        <v>0</v>
      </c>
    </row>
    <row r="50" spans="2:36" ht="12.75" customHeight="1" x14ac:dyDescent="0.25">
      <c r="B50" s="158" t="s">
        <v>1046</v>
      </c>
      <c r="C50" s="192">
        <f>SUM(C42:C49)</f>
        <v>-98097.35</v>
      </c>
      <c r="D50" s="174">
        <f>+C50-E50</f>
        <v>-90972.35</v>
      </c>
      <c r="E50" s="192">
        <f t="shared" ref="E50:M54" si="45">SUM(E42:E49)</f>
        <v>-7125</v>
      </c>
      <c r="F50" s="192">
        <f t="shared" si="45"/>
        <v>-61427.649999999994</v>
      </c>
      <c r="G50" s="192">
        <f t="shared" si="45"/>
        <v>-63856</v>
      </c>
      <c r="H50" s="192">
        <f>K54-C50</f>
        <v>-31186.299999999988</v>
      </c>
      <c r="I50" s="192">
        <f t="shared" si="45"/>
        <v>-119265</v>
      </c>
      <c r="J50" s="375">
        <f t="shared" si="45"/>
        <v>-150451.29999999999</v>
      </c>
      <c r="K50" s="349"/>
      <c r="L50" s="178">
        <f t="shared" si="40"/>
        <v>0</v>
      </c>
      <c r="M50" s="178">
        <v>0</v>
      </c>
      <c r="N50" s="211"/>
      <c r="O50" s="211"/>
      <c r="P50" s="371"/>
      <c r="Q50" s="156"/>
      <c r="R50" s="147" t="s">
        <v>1027</v>
      </c>
      <c r="S50" s="391"/>
      <c r="T50" s="400">
        <f t="shared" si="41"/>
        <v>0</v>
      </c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3"/>
      <c r="AH50" s="148"/>
      <c r="AI50" s="375">
        <f>SUM(AI42:AI49)</f>
        <v>-134783.32</v>
      </c>
      <c r="AJ50" s="184">
        <f>J50-AI50</f>
        <v>-15667.979999999981</v>
      </c>
    </row>
    <row r="51" spans="2:36" ht="12.75" customHeight="1" x14ac:dyDescent="0.2">
      <c r="B51" s="156"/>
      <c r="C51" s="176"/>
      <c r="D51" s="177"/>
      <c r="E51" s="178"/>
      <c r="F51" s="178"/>
      <c r="G51" s="178"/>
      <c r="H51" s="178"/>
      <c r="I51" s="178"/>
      <c r="J51" s="439"/>
      <c r="K51" s="349">
        <v>-40743.879999999997</v>
      </c>
      <c r="L51" s="178">
        <f t="shared" si="40"/>
        <v>-5743.8799999999974</v>
      </c>
      <c r="M51" s="178">
        <v>-35000</v>
      </c>
      <c r="N51" s="207">
        <v>-22999.93</v>
      </c>
      <c r="O51" s="207">
        <f>N51-M51</f>
        <v>12000.07</v>
      </c>
      <c r="P51" s="363">
        <f>C47-N51</f>
        <v>-11451.650000000001</v>
      </c>
      <c r="Q51" s="156"/>
      <c r="R51" s="148" t="s">
        <v>779</v>
      </c>
      <c r="S51" s="391">
        <v>-22999.93</v>
      </c>
      <c r="T51" s="400">
        <f t="shared" si="41"/>
        <v>-40743.879999999997</v>
      </c>
      <c r="U51" s="398">
        <f t="shared" si="42"/>
        <v>-3395.3233333333333</v>
      </c>
      <c r="V51" s="398">
        <f t="shared" si="42"/>
        <v>-3395.3233333333333</v>
      </c>
      <c r="W51" s="398">
        <f t="shared" si="42"/>
        <v>-3395.3233333333333</v>
      </c>
      <c r="X51" s="398">
        <f t="shared" si="42"/>
        <v>-3395.3233333333333</v>
      </c>
      <c r="Y51" s="398">
        <f t="shared" si="42"/>
        <v>-3395.3233333333333</v>
      </c>
      <c r="Z51" s="398">
        <f t="shared" si="42"/>
        <v>-3395.3233333333333</v>
      </c>
      <c r="AA51" s="398">
        <f t="shared" si="42"/>
        <v>-3395.3233333333333</v>
      </c>
      <c r="AB51" s="398">
        <f t="shared" si="42"/>
        <v>-3395.3233333333333</v>
      </c>
      <c r="AC51" s="398">
        <f t="shared" si="42"/>
        <v>-3395.3233333333333</v>
      </c>
      <c r="AD51" s="398">
        <f t="shared" si="42"/>
        <v>-3395.3233333333333</v>
      </c>
      <c r="AE51" s="398">
        <f t="shared" si="42"/>
        <v>-3395.3233333333333</v>
      </c>
      <c r="AF51" s="398">
        <f t="shared" si="42"/>
        <v>-3395.3233333333333</v>
      </c>
      <c r="AG51" s="393">
        <f t="shared" si="43"/>
        <v>-40743.879999999997</v>
      </c>
      <c r="AH51" s="148" t="b">
        <f t="shared" si="44"/>
        <v>1</v>
      </c>
      <c r="AI51" s="439"/>
      <c r="AJ51" s="178"/>
    </row>
    <row r="52" spans="2:36" ht="12.75" customHeight="1" x14ac:dyDescent="0.25">
      <c r="B52" s="158" t="s">
        <v>1020</v>
      </c>
      <c r="C52" s="192"/>
      <c r="D52" s="174"/>
      <c r="E52" s="193"/>
      <c r="F52" s="193"/>
      <c r="G52" s="193"/>
      <c r="H52" s="193"/>
      <c r="I52" s="193"/>
      <c r="J52" s="441"/>
      <c r="K52" s="349">
        <v>-1599.56</v>
      </c>
      <c r="L52" s="178">
        <f t="shared" si="40"/>
        <v>-1599.56</v>
      </c>
      <c r="M52" s="178">
        <v>0</v>
      </c>
      <c r="N52" s="207">
        <v>0</v>
      </c>
      <c r="O52" s="207">
        <f>N52-M52</f>
        <v>0</v>
      </c>
      <c r="P52" s="363">
        <f>C48-N52</f>
        <v>-799.56</v>
      </c>
      <c r="Q52" s="156"/>
      <c r="R52" s="148" t="s">
        <v>913</v>
      </c>
      <c r="S52" s="391">
        <v>0</v>
      </c>
      <c r="T52" s="400">
        <f t="shared" si="41"/>
        <v>-1599.56</v>
      </c>
      <c r="U52" s="398">
        <f t="shared" ref="U52:AF52" si="46">$T52/12</f>
        <v>-133.29666666666665</v>
      </c>
      <c r="V52" s="398">
        <f t="shared" si="46"/>
        <v>-133.29666666666665</v>
      </c>
      <c r="W52" s="398">
        <f t="shared" si="46"/>
        <v>-133.29666666666665</v>
      </c>
      <c r="X52" s="398">
        <f t="shared" si="46"/>
        <v>-133.29666666666665</v>
      </c>
      <c r="Y52" s="398">
        <f t="shared" si="46"/>
        <v>-133.29666666666665</v>
      </c>
      <c r="Z52" s="398">
        <f t="shared" si="46"/>
        <v>-133.29666666666665</v>
      </c>
      <c r="AA52" s="398">
        <f t="shared" si="46"/>
        <v>-133.29666666666665</v>
      </c>
      <c r="AB52" s="398">
        <f t="shared" si="46"/>
        <v>-133.29666666666665</v>
      </c>
      <c r="AC52" s="398">
        <f t="shared" si="46"/>
        <v>-133.29666666666665</v>
      </c>
      <c r="AD52" s="398">
        <f t="shared" si="46"/>
        <v>-133.29666666666665</v>
      </c>
      <c r="AE52" s="398">
        <f t="shared" si="46"/>
        <v>-133.29666666666665</v>
      </c>
      <c r="AF52" s="398">
        <f t="shared" si="46"/>
        <v>-133.29666666666665</v>
      </c>
      <c r="AG52" s="393">
        <f>SUM(U52:AF52)</f>
        <v>-1599.5599999999997</v>
      </c>
      <c r="AH52" s="148" t="b">
        <f>AG52=T52</f>
        <v>1</v>
      </c>
      <c r="AI52" s="441"/>
      <c r="AJ52" s="193"/>
    </row>
    <row r="53" spans="2:36" ht="12.75" customHeight="1" x14ac:dyDescent="0.2">
      <c r="B53" s="156" t="s">
        <v>772</v>
      </c>
      <c r="C53" s="176">
        <f>-(TB!C103+TB!C108+TB!C111)</f>
        <v>-17294.82</v>
      </c>
      <c r="D53" s="177">
        <f>+C53-E53</f>
        <v>0.18000000000029104</v>
      </c>
      <c r="E53" s="178">
        <f>T57</f>
        <v>-17295</v>
      </c>
      <c r="F53" s="178">
        <f>C53</f>
        <v>-17294.82</v>
      </c>
      <c r="G53" s="178">
        <v>0</v>
      </c>
      <c r="H53" s="349">
        <f>K57-C53</f>
        <v>-0.18000000000029104</v>
      </c>
      <c r="I53" s="349">
        <v>-25000</v>
      </c>
      <c r="J53" s="439">
        <f>H53+I53</f>
        <v>-25000.18</v>
      </c>
      <c r="K53" s="349">
        <v>-4500</v>
      </c>
      <c r="L53" s="178">
        <f t="shared" si="40"/>
        <v>0</v>
      </c>
      <c r="M53" s="178">
        <v>-4500</v>
      </c>
      <c r="N53" s="207">
        <v>-4500</v>
      </c>
      <c r="O53" s="207">
        <f>N53-M53</f>
        <v>0</v>
      </c>
      <c r="P53" s="363">
        <f>C49-N53</f>
        <v>1125</v>
      </c>
      <c r="Q53" s="156"/>
      <c r="R53" s="148" t="s">
        <v>905</v>
      </c>
      <c r="S53" s="391">
        <v>-4500</v>
      </c>
      <c r="T53" s="400">
        <f t="shared" si="41"/>
        <v>-4500</v>
      </c>
      <c r="U53" s="398">
        <v>-375</v>
      </c>
      <c r="V53" s="398">
        <v>-375</v>
      </c>
      <c r="W53" s="398">
        <v>-375</v>
      </c>
      <c r="X53" s="398">
        <v>-375</v>
      </c>
      <c r="Y53" s="398">
        <v>-375</v>
      </c>
      <c r="Z53" s="398">
        <v>-375</v>
      </c>
      <c r="AA53" s="398">
        <v>-375</v>
      </c>
      <c r="AB53" s="398">
        <v>-375</v>
      </c>
      <c r="AC53" s="398">
        <v>-375</v>
      </c>
      <c r="AD53" s="398">
        <v>-375</v>
      </c>
      <c r="AE53" s="398">
        <v>-375</v>
      </c>
      <c r="AF53" s="398">
        <v>-375</v>
      </c>
      <c r="AG53" s="393">
        <f>SUM(U53:AF53)</f>
        <v>-4500</v>
      </c>
      <c r="AH53" s="148" t="b">
        <f>AG53=T53</f>
        <v>1</v>
      </c>
      <c r="AI53" s="439">
        <v>-16194.82</v>
      </c>
      <c r="AJ53" s="444">
        <f>J53-AI53</f>
        <v>-8805.36</v>
      </c>
    </row>
    <row r="54" spans="2:36" ht="12.75" customHeight="1" x14ac:dyDescent="0.25">
      <c r="B54" s="158" t="s">
        <v>1023</v>
      </c>
      <c r="C54" s="194">
        <f>SUM(C53)</f>
        <v>-17294.82</v>
      </c>
      <c r="D54" s="180">
        <f>+C54-E54</f>
        <v>0.18000000000029104</v>
      </c>
      <c r="E54" s="194">
        <f>SUM(E52:E53)</f>
        <v>-17295</v>
      </c>
      <c r="F54" s="194">
        <f>SUM(F53)</f>
        <v>-17294.82</v>
      </c>
      <c r="G54" s="194">
        <f>SUM(G53)</f>
        <v>0</v>
      </c>
      <c r="H54" s="194">
        <f>K58-C54</f>
        <v>-0.18000000000029104</v>
      </c>
      <c r="I54" s="194">
        <f>SUM(I52:I53)</f>
        <v>-25000</v>
      </c>
      <c r="J54" s="442">
        <f>SUM(J52:J53)</f>
        <v>-25000.18</v>
      </c>
      <c r="K54" s="192">
        <f t="shared" si="45"/>
        <v>-129283.65</v>
      </c>
      <c r="L54" s="192">
        <f t="shared" si="45"/>
        <v>-4783.649999999996</v>
      </c>
      <c r="M54" s="192">
        <f t="shared" si="45"/>
        <v>-124500</v>
      </c>
      <c r="N54" s="192">
        <v>-108717.47</v>
      </c>
      <c r="O54" s="192">
        <f>N54-M54</f>
        <v>15782.529999999999</v>
      </c>
      <c r="P54" s="375">
        <f>SUM(P46:P53)</f>
        <v>10620.12</v>
      </c>
      <c r="Q54" s="156"/>
      <c r="R54" s="406" t="s">
        <v>1025</v>
      </c>
      <c r="S54" s="416">
        <v>-108717.47</v>
      </c>
      <c r="T54" s="417">
        <f>SUM(T46:T53)</f>
        <v>-129283.65</v>
      </c>
      <c r="U54" s="418">
        <f t="shared" ref="U54:AG54" si="47">SUM(U46:U53)</f>
        <v>-10773.637500000001</v>
      </c>
      <c r="V54" s="418">
        <f t="shared" si="47"/>
        <v>-10773.637500000001</v>
      </c>
      <c r="W54" s="418">
        <f t="shared" si="47"/>
        <v>-10773.637500000001</v>
      </c>
      <c r="X54" s="418">
        <f t="shared" si="47"/>
        <v>-10773.637500000001</v>
      </c>
      <c r="Y54" s="418">
        <f t="shared" si="47"/>
        <v>-10773.637500000001</v>
      </c>
      <c r="Z54" s="418">
        <f t="shared" si="47"/>
        <v>-10773.637500000001</v>
      </c>
      <c r="AA54" s="418">
        <f t="shared" si="47"/>
        <v>-10773.637500000001</v>
      </c>
      <c r="AB54" s="418">
        <f t="shared" si="47"/>
        <v>-10773.637500000001</v>
      </c>
      <c r="AC54" s="418">
        <f t="shared" si="47"/>
        <v>-10773.637500000001</v>
      </c>
      <c r="AD54" s="418">
        <f t="shared" si="47"/>
        <v>-10773.637500000001</v>
      </c>
      <c r="AE54" s="418">
        <f t="shared" si="47"/>
        <v>-10773.637500000001</v>
      </c>
      <c r="AF54" s="418">
        <f t="shared" si="47"/>
        <v>-10773.637500000001</v>
      </c>
      <c r="AG54" s="418">
        <f t="shared" si="47"/>
        <v>-129283.65</v>
      </c>
      <c r="AH54" s="406" t="b">
        <f>AG54=T54</f>
        <v>1</v>
      </c>
      <c r="AI54" s="442">
        <f>SUM(AI53)</f>
        <v>-16194.82</v>
      </c>
      <c r="AJ54" s="184">
        <f>J54-AI54</f>
        <v>-8805.36</v>
      </c>
    </row>
    <row r="55" spans="2:36" ht="12.75" customHeight="1" x14ac:dyDescent="0.2">
      <c r="B55" s="156"/>
      <c r="C55" s="176"/>
      <c r="D55" s="177"/>
      <c r="E55" s="178"/>
      <c r="F55" s="178"/>
      <c r="G55" s="178"/>
      <c r="H55" s="178"/>
      <c r="I55" s="178"/>
      <c r="J55" s="439"/>
      <c r="K55" s="310"/>
      <c r="L55" s="178"/>
      <c r="M55" s="178"/>
      <c r="N55" s="211"/>
      <c r="O55" s="211"/>
      <c r="P55" s="371"/>
      <c r="Q55" s="156"/>
      <c r="R55" s="148"/>
      <c r="S55" s="391"/>
      <c r="T55" s="400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3"/>
      <c r="AH55" s="327"/>
      <c r="AI55" s="439"/>
      <c r="AJ55" s="178"/>
    </row>
    <row r="56" spans="2:36" ht="12.75" customHeight="1" x14ac:dyDescent="0.25">
      <c r="B56" s="158" t="s">
        <v>1030</v>
      </c>
      <c r="C56" s="190"/>
      <c r="D56" s="174"/>
      <c r="E56" s="191"/>
      <c r="F56" s="191"/>
      <c r="G56" s="191"/>
      <c r="H56" s="191"/>
      <c r="I56" s="191"/>
      <c r="J56" s="440"/>
      <c r="K56" s="193"/>
      <c r="L56" s="193"/>
      <c r="M56" s="193"/>
      <c r="N56" s="193"/>
      <c r="O56" s="193"/>
      <c r="P56" s="376"/>
      <c r="Q56" s="156"/>
      <c r="R56" s="406" t="s">
        <v>1020</v>
      </c>
      <c r="S56" s="413"/>
      <c r="T56" s="414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390"/>
      <c r="AH56" s="406"/>
      <c r="AI56" s="440"/>
      <c r="AJ56" s="191"/>
    </row>
    <row r="57" spans="2:36" ht="12.75" customHeight="1" x14ac:dyDescent="0.2">
      <c r="B57" s="157" t="s">
        <v>1031</v>
      </c>
      <c r="C57" s="185"/>
      <c r="D57" s="177"/>
      <c r="E57" s="186"/>
      <c r="F57" s="186"/>
      <c r="G57" s="186"/>
      <c r="H57" s="350"/>
      <c r="I57" s="350"/>
      <c r="J57" s="438"/>
      <c r="K57" s="349">
        <v>-17295</v>
      </c>
      <c r="L57" s="178">
        <f t="shared" ref="L57" si="48">K57-M57</f>
        <v>-2295</v>
      </c>
      <c r="M57" s="178">
        <v>-15000</v>
      </c>
      <c r="N57" s="207">
        <v>-10496.26</v>
      </c>
      <c r="O57" s="207">
        <f>N57-M57</f>
        <v>4503.74</v>
      </c>
      <c r="P57" s="363">
        <f>C53-N57</f>
        <v>-6798.5599999999995</v>
      </c>
      <c r="Q57" s="156"/>
      <c r="R57" s="148" t="s">
        <v>772</v>
      </c>
      <c r="S57" s="391">
        <v>-10496.26</v>
      </c>
      <c r="T57" s="400">
        <f>K57</f>
        <v>-17295</v>
      </c>
      <c r="U57" s="398"/>
      <c r="V57" s="398"/>
      <c r="W57" s="398"/>
      <c r="X57" s="398"/>
      <c r="Y57" s="398">
        <v>-3000</v>
      </c>
      <c r="Z57" s="398">
        <v>-12000</v>
      </c>
      <c r="AA57" s="398">
        <f>T57-Y57-Z57</f>
        <v>-2295</v>
      </c>
      <c r="AB57" s="398"/>
      <c r="AC57" s="398"/>
      <c r="AD57" s="398"/>
      <c r="AE57" s="398"/>
      <c r="AF57" s="398"/>
      <c r="AG57" s="393">
        <f>SUM(U57:AF57)</f>
        <v>-17295</v>
      </c>
      <c r="AH57" s="327" t="b">
        <f>AG57=T57</f>
        <v>1</v>
      </c>
      <c r="AI57" s="438"/>
      <c r="AJ57" s="186"/>
    </row>
    <row r="58" spans="2:36" ht="12.75" customHeight="1" x14ac:dyDescent="0.2">
      <c r="B58" s="156" t="s">
        <v>773</v>
      </c>
      <c r="C58" s="176">
        <f>-TB!D82-TB!D83-TB!D84-TB!D85-TB!D86</f>
        <v>-4157.8</v>
      </c>
      <c r="D58" s="177">
        <f>+C58-E58</f>
        <v>-4157.8</v>
      </c>
      <c r="E58" s="178">
        <f>ROUND(SUMIF($U$2:$AF$2,"&lt;="&amp;#REF!,U62:AF62),2)</f>
        <v>0</v>
      </c>
      <c r="F58" s="178">
        <v>-3093.84</v>
      </c>
      <c r="G58" s="178">
        <v>-3906</v>
      </c>
      <c r="H58" s="349">
        <f>K62-C58</f>
        <v>-2842.04</v>
      </c>
      <c r="I58" s="349">
        <v>-3500</v>
      </c>
      <c r="J58" s="439">
        <f>H58+I58</f>
        <v>-6342.04</v>
      </c>
      <c r="K58" s="194">
        <f>SUM(K56:K57)</f>
        <v>-17295</v>
      </c>
      <c r="L58" s="194">
        <f>SUM(L56:L57)</f>
        <v>-2295</v>
      </c>
      <c r="M58" s="194">
        <f>SUM(M57)</f>
        <v>-15000</v>
      </c>
      <c r="N58" s="194">
        <v>-10496.26</v>
      </c>
      <c r="O58" s="194">
        <f>N58-M58</f>
        <v>4503.74</v>
      </c>
      <c r="P58" s="377">
        <f>C54-N58</f>
        <v>-6798.5599999999995</v>
      </c>
      <c r="Q58" s="156"/>
      <c r="R58" s="406" t="s">
        <v>1023</v>
      </c>
      <c r="S58" s="413">
        <v>-10496.26</v>
      </c>
      <c r="T58" s="417">
        <f>SUM(T56:T57)</f>
        <v>-17295</v>
      </c>
      <c r="U58" s="418">
        <f t="shared" ref="U58:AG58" si="49">SUM(U56:U57)</f>
        <v>0</v>
      </c>
      <c r="V58" s="418">
        <f t="shared" si="49"/>
        <v>0</v>
      </c>
      <c r="W58" s="418">
        <f t="shared" si="49"/>
        <v>0</v>
      </c>
      <c r="X58" s="418">
        <f t="shared" si="49"/>
        <v>0</v>
      </c>
      <c r="Y58" s="418">
        <f t="shared" si="49"/>
        <v>-3000</v>
      </c>
      <c r="Z58" s="418">
        <f t="shared" si="49"/>
        <v>-12000</v>
      </c>
      <c r="AA58" s="418">
        <f t="shared" si="49"/>
        <v>-2295</v>
      </c>
      <c r="AB58" s="418">
        <f t="shared" si="49"/>
        <v>0</v>
      </c>
      <c r="AC58" s="418">
        <f>SUM(AC56:AC57)</f>
        <v>0</v>
      </c>
      <c r="AD58" s="418">
        <f t="shared" si="49"/>
        <v>0</v>
      </c>
      <c r="AE58" s="418">
        <f t="shared" si="49"/>
        <v>0</v>
      </c>
      <c r="AF58" s="418">
        <f t="shared" si="49"/>
        <v>0</v>
      </c>
      <c r="AG58" s="418">
        <f t="shared" si="49"/>
        <v>-17295</v>
      </c>
      <c r="AH58" s="148" t="b">
        <f t="shared" ref="AH58" si="50">AG58=T58</f>
        <v>1</v>
      </c>
      <c r="AI58" s="439">
        <v>-5698.51</v>
      </c>
      <c r="AJ58" s="444">
        <f t="shared" ref="AJ58:AJ60" si="51">J58-AI58</f>
        <v>-643.52999999999975</v>
      </c>
    </row>
    <row r="59" spans="2:36" ht="12.75" customHeight="1" x14ac:dyDescent="0.2">
      <c r="B59" s="156" t="s">
        <v>777</v>
      </c>
      <c r="C59" s="176">
        <f>-TB!D101-TB!D100</f>
        <v>-8405.6299999999992</v>
      </c>
      <c r="D59" s="177">
        <f>+C59-E59</f>
        <v>-8405.6299999999992</v>
      </c>
      <c r="E59" s="178">
        <f>ROUND(SUMIF($U$2:$AF$2,"&lt;="&amp;#REF!,U63:AF63),2)</f>
        <v>0</v>
      </c>
      <c r="F59" s="178">
        <v>-8090.17</v>
      </c>
      <c r="G59" s="178">
        <v>-13072</v>
      </c>
      <c r="H59" s="349">
        <f>K63-C59</f>
        <v>-10256.539999999999</v>
      </c>
      <c r="I59" s="349">
        <v>-30213</v>
      </c>
      <c r="J59" s="439">
        <f>H59+I59</f>
        <v>-40469.54</v>
      </c>
      <c r="K59" s="310"/>
      <c r="L59" s="178"/>
      <c r="M59" s="178"/>
      <c r="N59" s="211"/>
      <c r="O59" s="211"/>
      <c r="P59" s="371"/>
      <c r="Q59" s="156"/>
      <c r="R59" s="148"/>
      <c r="S59" s="391"/>
      <c r="T59" s="400"/>
      <c r="U59" s="398"/>
      <c r="V59" s="398"/>
      <c r="W59" s="398"/>
      <c r="X59" s="398"/>
      <c r="Y59" s="398"/>
      <c r="Z59" s="398"/>
      <c r="AA59" s="398"/>
      <c r="AB59" s="398"/>
      <c r="AC59" s="398"/>
      <c r="AD59" s="398"/>
      <c r="AE59" s="398"/>
      <c r="AF59" s="398"/>
      <c r="AG59" s="393"/>
      <c r="AH59" s="327"/>
      <c r="AI59" s="439">
        <v>-10058</v>
      </c>
      <c r="AJ59" s="444">
        <f t="shared" si="51"/>
        <v>-30411.54</v>
      </c>
    </row>
    <row r="60" spans="2:36" ht="12.75" customHeight="1" x14ac:dyDescent="0.2">
      <c r="B60" s="156" t="s">
        <v>771</v>
      </c>
      <c r="C60" s="176">
        <f>-TB!D87-TB!D98-TB!D89-TB!D88</f>
        <v>-1786.9699999999998</v>
      </c>
      <c r="D60" s="177">
        <f>+C60-E60</f>
        <v>-1786.9699999999998</v>
      </c>
      <c r="E60" s="178">
        <f>ROUND(SUMIF($U$2:$AF$2,"&lt;="&amp;#REF!,U64:AF64),2)</f>
        <v>0</v>
      </c>
      <c r="F60" s="178">
        <v>-1149.9399999999998</v>
      </c>
      <c r="G60" s="178">
        <v>-2500</v>
      </c>
      <c r="H60" s="349">
        <f>K64-C60</f>
        <v>-1862.9699999999998</v>
      </c>
      <c r="I60" s="349">
        <v>-1800</v>
      </c>
      <c r="J60" s="439">
        <f>H60+I60</f>
        <v>-3662.97</v>
      </c>
      <c r="K60" s="191"/>
      <c r="L60" s="191"/>
      <c r="M60" s="191"/>
      <c r="N60" s="191"/>
      <c r="O60" s="191"/>
      <c r="P60" s="374"/>
      <c r="Q60" s="156"/>
      <c r="R60" s="406" t="s">
        <v>1030</v>
      </c>
      <c r="S60" s="413"/>
      <c r="T60" s="414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390"/>
      <c r="AH60" s="406"/>
      <c r="AI60" s="439">
        <v>-4618</v>
      </c>
      <c r="AJ60" s="444">
        <f t="shared" si="51"/>
        <v>955.0300000000002</v>
      </c>
    </row>
    <row r="61" spans="2:36" ht="12.75" customHeight="1" x14ac:dyDescent="0.2">
      <c r="B61" s="156"/>
      <c r="C61" s="195"/>
      <c r="D61" s="177"/>
      <c r="E61" s="196"/>
      <c r="F61" s="196"/>
      <c r="G61" s="196"/>
      <c r="H61" s="357"/>
      <c r="I61" s="357"/>
      <c r="J61" s="443"/>
      <c r="K61" s="350"/>
      <c r="L61" s="186"/>
      <c r="M61" s="186"/>
      <c r="N61" s="209"/>
      <c r="O61" s="209"/>
      <c r="P61" s="367"/>
      <c r="Q61" s="156"/>
      <c r="R61" s="147" t="s">
        <v>1031</v>
      </c>
      <c r="S61" s="396"/>
      <c r="T61" s="397"/>
      <c r="U61" s="398"/>
      <c r="V61" s="398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393"/>
      <c r="AH61" s="327"/>
      <c r="AI61" s="443"/>
      <c r="AJ61" s="196"/>
    </row>
    <row r="62" spans="2:36" ht="12.75" customHeight="1" x14ac:dyDescent="0.2">
      <c r="B62" s="157" t="s">
        <v>1032</v>
      </c>
      <c r="C62" s="195"/>
      <c r="D62" s="177"/>
      <c r="E62" s="196"/>
      <c r="F62" s="196"/>
      <c r="G62" s="196"/>
      <c r="H62" s="357"/>
      <c r="I62" s="357"/>
      <c r="J62" s="443"/>
      <c r="K62" s="349">
        <v>-6999.84</v>
      </c>
      <c r="L62" s="178">
        <f t="shared" ref="L62:L64" si="52">K62-M62</f>
        <v>0.15999999999985448</v>
      </c>
      <c r="M62" s="178">
        <v>-7000</v>
      </c>
      <c r="N62" s="207">
        <v>-6577.2800000000007</v>
      </c>
      <c r="O62" s="207">
        <f>N62-M62</f>
        <v>422.71999999999935</v>
      </c>
      <c r="P62" s="363">
        <f>C58-N62</f>
        <v>2419.4800000000005</v>
      </c>
      <c r="Q62" s="156"/>
      <c r="R62" s="148" t="s">
        <v>773</v>
      </c>
      <c r="S62" s="391">
        <v>-6577.2800000000007</v>
      </c>
      <c r="T62" s="400">
        <f t="shared" ref="T62:T75" si="53">K62</f>
        <v>-6999.84</v>
      </c>
      <c r="U62" s="398">
        <f t="shared" ref="U62:AF64" si="54">$T62/12</f>
        <v>-583.32000000000005</v>
      </c>
      <c r="V62" s="398">
        <f t="shared" si="54"/>
        <v>-583.32000000000005</v>
      </c>
      <c r="W62" s="398">
        <f t="shared" si="54"/>
        <v>-583.32000000000005</v>
      </c>
      <c r="X62" s="398">
        <f t="shared" si="54"/>
        <v>-583.32000000000005</v>
      </c>
      <c r="Y62" s="398">
        <f t="shared" si="54"/>
        <v>-583.32000000000005</v>
      </c>
      <c r="Z62" s="398">
        <f t="shared" si="54"/>
        <v>-583.32000000000005</v>
      </c>
      <c r="AA62" s="398">
        <f t="shared" si="54"/>
        <v>-583.32000000000005</v>
      </c>
      <c r="AB62" s="398">
        <f t="shared" si="54"/>
        <v>-583.32000000000005</v>
      </c>
      <c r="AC62" s="398">
        <f t="shared" si="54"/>
        <v>-583.32000000000005</v>
      </c>
      <c r="AD62" s="398">
        <f t="shared" si="54"/>
        <v>-583.32000000000005</v>
      </c>
      <c r="AE62" s="398">
        <f t="shared" si="54"/>
        <v>-583.32000000000005</v>
      </c>
      <c r="AF62" s="398">
        <f t="shared" si="54"/>
        <v>-583.32000000000005</v>
      </c>
      <c r="AG62" s="393">
        <f>SUM(U62:AF62)</f>
        <v>-6999.8399999999992</v>
      </c>
      <c r="AH62" s="327" t="b">
        <f>AG62=T62</f>
        <v>1</v>
      </c>
      <c r="AI62" s="443"/>
      <c r="AJ62" s="196"/>
    </row>
    <row r="63" spans="2:36" ht="12.75" customHeight="1" x14ac:dyDescent="0.2">
      <c r="B63" s="156" t="s">
        <v>778</v>
      </c>
      <c r="C63" s="176">
        <f>-TB!D75-TB!D91-TB!D92-TB!D93</f>
        <v>-7581.97</v>
      </c>
      <c r="D63" s="177">
        <f>+C63-E63</f>
        <v>-7581.97</v>
      </c>
      <c r="E63" s="178">
        <f>ROUND(SUMIF($U$2:$AF$2,"&lt;="&amp;#REF!,U67:AF67),2)</f>
        <v>0</v>
      </c>
      <c r="F63" s="178">
        <v>-4648.03</v>
      </c>
      <c r="G63" s="178">
        <v>-3352</v>
      </c>
      <c r="H63" s="349">
        <f>K67-C63</f>
        <v>-418.05999999999949</v>
      </c>
      <c r="I63" s="349">
        <v>-8582</v>
      </c>
      <c r="J63" s="439">
        <f>H63+I63</f>
        <v>-9000.06</v>
      </c>
      <c r="K63" s="349">
        <v>-18662.169999999998</v>
      </c>
      <c r="L63" s="178">
        <f t="shared" si="52"/>
        <v>2499.8300000000017</v>
      </c>
      <c r="M63" s="178">
        <v>-21162</v>
      </c>
      <c r="N63" s="207">
        <v>-15112.35</v>
      </c>
      <c r="O63" s="207">
        <f>N63-M63</f>
        <v>6049.65</v>
      </c>
      <c r="P63" s="363">
        <f>C59-N63</f>
        <v>6706.7200000000012</v>
      </c>
      <c r="Q63" s="156"/>
      <c r="R63" s="148" t="s">
        <v>777</v>
      </c>
      <c r="S63" s="391">
        <v>-15112.35</v>
      </c>
      <c r="T63" s="400">
        <f t="shared" si="53"/>
        <v>-18662.169999999998</v>
      </c>
      <c r="U63" s="398">
        <f t="shared" si="54"/>
        <v>-1555.1808333333331</v>
      </c>
      <c r="V63" s="398">
        <f t="shared" si="54"/>
        <v>-1555.1808333333331</v>
      </c>
      <c r="W63" s="398">
        <f t="shared" si="54"/>
        <v>-1555.1808333333331</v>
      </c>
      <c r="X63" s="398">
        <f t="shared" si="54"/>
        <v>-1555.1808333333331</v>
      </c>
      <c r="Y63" s="398">
        <f t="shared" si="54"/>
        <v>-1555.1808333333331</v>
      </c>
      <c r="Z63" s="398">
        <f t="shared" si="54"/>
        <v>-1555.1808333333331</v>
      </c>
      <c r="AA63" s="398">
        <f t="shared" si="54"/>
        <v>-1555.1808333333331</v>
      </c>
      <c r="AB63" s="398">
        <f t="shared" si="54"/>
        <v>-1555.1808333333331</v>
      </c>
      <c r="AC63" s="398">
        <f t="shared" si="54"/>
        <v>-1555.1808333333331</v>
      </c>
      <c r="AD63" s="398">
        <f t="shared" si="54"/>
        <v>-1555.1808333333331</v>
      </c>
      <c r="AE63" s="398">
        <f t="shared" si="54"/>
        <v>-1555.1808333333331</v>
      </c>
      <c r="AF63" s="398">
        <f t="shared" si="54"/>
        <v>-1555.1808333333331</v>
      </c>
      <c r="AG63" s="393">
        <f>SUM(U63:AF63)</f>
        <v>-18662.169999999998</v>
      </c>
      <c r="AH63" s="148" t="b">
        <f>AG63=T63</f>
        <v>1</v>
      </c>
      <c r="AI63" s="439">
        <v>-10543.550000000001</v>
      </c>
      <c r="AJ63" s="444">
        <f t="shared" ref="AJ63" si="55">J63-AI63</f>
        <v>1543.4900000000016</v>
      </c>
    </row>
    <row r="64" spans="2:36" ht="12.75" customHeight="1" x14ac:dyDescent="0.2">
      <c r="B64" s="156"/>
      <c r="C64" s="176"/>
      <c r="D64" s="177"/>
      <c r="E64" s="178"/>
      <c r="F64" s="178"/>
      <c r="G64" s="178"/>
      <c r="H64" s="349"/>
      <c r="I64" s="349"/>
      <c r="J64" s="439"/>
      <c r="K64" s="349">
        <v>-3649.9399999999996</v>
      </c>
      <c r="L64" s="178">
        <f t="shared" si="52"/>
        <v>1350.0600000000004</v>
      </c>
      <c r="M64" s="178">
        <v>-5000</v>
      </c>
      <c r="N64" s="207">
        <v>-4999.6000000000004</v>
      </c>
      <c r="O64" s="207">
        <f>N64-M64</f>
        <v>0.3999999999996362</v>
      </c>
      <c r="P64" s="363">
        <f>C60-N64</f>
        <v>3212.6300000000006</v>
      </c>
      <c r="Q64" s="452"/>
      <c r="R64" s="148" t="s">
        <v>771</v>
      </c>
      <c r="S64" s="391">
        <v>-4999.6000000000004</v>
      </c>
      <c r="T64" s="400">
        <f t="shared" si="53"/>
        <v>-3649.9399999999996</v>
      </c>
      <c r="U64" s="398">
        <f t="shared" si="54"/>
        <v>-304.16166666666663</v>
      </c>
      <c r="V64" s="398">
        <f t="shared" si="54"/>
        <v>-304.16166666666663</v>
      </c>
      <c r="W64" s="398">
        <f t="shared" si="54"/>
        <v>-304.16166666666663</v>
      </c>
      <c r="X64" s="398">
        <f t="shared" si="54"/>
        <v>-304.16166666666663</v>
      </c>
      <c r="Y64" s="398">
        <f t="shared" si="54"/>
        <v>-304.16166666666663</v>
      </c>
      <c r="Z64" s="398">
        <f t="shared" si="54"/>
        <v>-304.16166666666663</v>
      </c>
      <c r="AA64" s="398">
        <f t="shared" si="54"/>
        <v>-304.16166666666663</v>
      </c>
      <c r="AB64" s="398">
        <f t="shared" si="54"/>
        <v>-304.16166666666663</v>
      </c>
      <c r="AC64" s="398">
        <f t="shared" si="54"/>
        <v>-304.16166666666663</v>
      </c>
      <c r="AD64" s="398">
        <f t="shared" si="54"/>
        <v>-304.16166666666663</v>
      </c>
      <c r="AE64" s="398">
        <f t="shared" si="54"/>
        <v>-304.16166666666663</v>
      </c>
      <c r="AF64" s="398">
        <f t="shared" si="54"/>
        <v>-304.16166666666663</v>
      </c>
      <c r="AG64" s="393">
        <f>SUM(U64:AF64)</f>
        <v>-3649.9400000000005</v>
      </c>
      <c r="AH64" s="148" t="b">
        <f>AG64=T64</f>
        <v>1</v>
      </c>
      <c r="AI64" s="439"/>
      <c r="AJ64" s="178"/>
    </row>
    <row r="65" spans="1:89" ht="12.75" customHeight="1" x14ac:dyDescent="0.2">
      <c r="B65" s="157" t="s">
        <v>97</v>
      </c>
      <c r="C65" s="176"/>
      <c r="D65" s="177"/>
      <c r="E65" s="178"/>
      <c r="F65" s="178"/>
      <c r="G65" s="178"/>
      <c r="H65" s="349"/>
      <c r="I65" s="349"/>
      <c r="J65" s="439"/>
      <c r="K65" s="357"/>
      <c r="L65" s="196"/>
      <c r="M65" s="178">
        <v>0</v>
      </c>
      <c r="N65" s="212"/>
      <c r="O65" s="212"/>
      <c r="P65" s="378"/>
      <c r="Q65" s="156"/>
      <c r="R65" s="148"/>
      <c r="S65" s="419"/>
      <c r="T65" s="400">
        <f t="shared" si="53"/>
        <v>0</v>
      </c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9"/>
      <c r="AH65" s="148"/>
      <c r="AI65" s="439"/>
      <c r="AJ65" s="178"/>
    </row>
    <row r="66" spans="1:89" ht="12.75" customHeight="1" x14ac:dyDescent="0.2">
      <c r="B66" s="156" t="s">
        <v>97</v>
      </c>
      <c r="C66" s="176">
        <f>-TB!D99</f>
        <v>-34359.699999999997</v>
      </c>
      <c r="D66" s="177">
        <f>+C66-E66</f>
        <v>-34359.699999999997</v>
      </c>
      <c r="E66" s="178">
        <f>ROUND(SUMIF($U$2:$AF$2,"&lt;="&amp;#REF!,U70:AF70),2)</f>
        <v>0</v>
      </c>
      <c r="F66" s="178">
        <v>-22947.7</v>
      </c>
      <c r="G66" s="178">
        <v>-24912</v>
      </c>
      <c r="H66" s="349">
        <f>K70-C66</f>
        <v>-13500</v>
      </c>
      <c r="I66" s="349">
        <v>-47880</v>
      </c>
      <c r="J66" s="439">
        <f>H66+I66</f>
        <v>-61380</v>
      </c>
      <c r="K66" s="357"/>
      <c r="L66" s="196"/>
      <c r="M66" s="178">
        <v>0</v>
      </c>
      <c r="N66" s="212"/>
      <c r="O66" s="212"/>
      <c r="P66" s="378"/>
      <c r="Q66" s="156"/>
      <c r="R66" s="147" t="s">
        <v>1032</v>
      </c>
      <c r="S66" s="419"/>
      <c r="T66" s="400">
        <f t="shared" si="53"/>
        <v>0</v>
      </c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9"/>
      <c r="AH66" s="148"/>
      <c r="AI66" s="439">
        <v>-44866.149999999994</v>
      </c>
      <c r="AJ66" s="444">
        <f t="shared" ref="AJ66" si="56">J66-AI66</f>
        <v>-16513.850000000006</v>
      </c>
    </row>
    <row r="67" spans="1:89" ht="12.75" customHeight="1" x14ac:dyDescent="0.2">
      <c r="B67" s="156"/>
      <c r="C67" s="176"/>
      <c r="D67" s="177"/>
      <c r="E67" s="178"/>
      <c r="F67" s="178"/>
      <c r="G67" s="178"/>
      <c r="H67" s="349"/>
      <c r="I67" s="349"/>
      <c r="J67" s="443"/>
      <c r="K67" s="349">
        <v>-8000.03</v>
      </c>
      <c r="L67" s="178">
        <f t="shared" ref="L67" si="57">K67-M67</f>
        <v>-2.9999999999745341E-2</v>
      </c>
      <c r="M67" s="178">
        <v>-8000</v>
      </c>
      <c r="N67" s="207">
        <v>-5999.53</v>
      </c>
      <c r="O67" s="207">
        <f>N67-M67</f>
        <v>2000.4700000000003</v>
      </c>
      <c r="P67" s="363">
        <f>C63-N67</f>
        <v>-1582.4400000000005</v>
      </c>
      <c r="Q67" s="452"/>
      <c r="R67" s="148" t="s">
        <v>778</v>
      </c>
      <c r="S67" s="391">
        <v>-5999.53</v>
      </c>
      <c r="T67" s="400">
        <f t="shared" si="53"/>
        <v>-8000.03</v>
      </c>
      <c r="U67" s="398">
        <f t="shared" ref="U67:AF67" si="58">$T67/12</f>
        <v>-666.66916666666668</v>
      </c>
      <c r="V67" s="398">
        <f t="shared" si="58"/>
        <v>-666.66916666666668</v>
      </c>
      <c r="W67" s="398">
        <f t="shared" si="58"/>
        <v>-666.66916666666668</v>
      </c>
      <c r="X67" s="398">
        <f t="shared" si="58"/>
        <v>-666.66916666666668</v>
      </c>
      <c r="Y67" s="398">
        <f t="shared" si="58"/>
        <v>-666.66916666666668</v>
      </c>
      <c r="Z67" s="398">
        <f t="shared" si="58"/>
        <v>-666.66916666666668</v>
      </c>
      <c r="AA67" s="398">
        <f t="shared" si="58"/>
        <v>-666.66916666666668</v>
      </c>
      <c r="AB67" s="398">
        <f t="shared" si="58"/>
        <v>-666.66916666666668</v>
      </c>
      <c r="AC67" s="398">
        <f t="shared" si="58"/>
        <v>-666.66916666666668</v>
      </c>
      <c r="AD67" s="398">
        <f t="shared" si="58"/>
        <v>-666.66916666666668</v>
      </c>
      <c r="AE67" s="398">
        <f t="shared" si="58"/>
        <v>-666.66916666666668</v>
      </c>
      <c r="AF67" s="398">
        <f t="shared" si="58"/>
        <v>-666.66916666666668</v>
      </c>
      <c r="AG67" s="393">
        <f>SUM(U67:AF67)</f>
        <v>-8000.03</v>
      </c>
      <c r="AH67" s="148" t="b">
        <f>AG67=T67</f>
        <v>1</v>
      </c>
      <c r="AI67" s="443"/>
      <c r="AJ67" s="196"/>
    </row>
    <row r="68" spans="1:89" ht="12.75" customHeight="1" x14ac:dyDescent="0.2">
      <c r="B68" s="157" t="s">
        <v>1034</v>
      </c>
      <c r="C68" s="195"/>
      <c r="D68" s="177"/>
      <c r="E68" s="196"/>
      <c r="F68" s="196"/>
      <c r="G68" s="196"/>
      <c r="H68" s="357"/>
      <c r="I68" s="357"/>
      <c r="J68" s="443"/>
      <c r="K68" s="349"/>
      <c r="L68" s="178"/>
      <c r="M68" s="178">
        <v>0</v>
      </c>
      <c r="N68" s="211"/>
      <c r="O68" s="211"/>
      <c r="P68" s="371"/>
      <c r="Q68" s="156"/>
      <c r="R68" s="148"/>
      <c r="S68" s="391"/>
      <c r="T68" s="400">
        <f t="shared" si="53"/>
        <v>0</v>
      </c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3"/>
      <c r="AH68" s="148"/>
      <c r="AI68" s="443"/>
      <c r="AJ68" s="196"/>
    </row>
    <row r="69" spans="1:89" ht="12.75" customHeight="1" x14ac:dyDescent="0.2">
      <c r="B69" s="156" t="s">
        <v>930</v>
      </c>
      <c r="C69" s="176">
        <f>-TB!D117-TB!C119</f>
        <v>-681</v>
      </c>
      <c r="D69" s="177">
        <f>+C69-E69</f>
        <v>-681</v>
      </c>
      <c r="E69" s="178">
        <f>ROUND(SUMIF($U$2:$AF$2,"&lt;="&amp;#REF!,U75:AF75),2)</f>
        <v>0</v>
      </c>
      <c r="F69" s="178">
        <v>-280.41000000000003</v>
      </c>
      <c r="G69" s="178">
        <v>0</v>
      </c>
      <c r="H69" s="349">
        <f>K75-C69</f>
        <v>400.59</v>
      </c>
      <c r="I69" s="349">
        <v>-5000</v>
      </c>
      <c r="J69" s="439">
        <f>H69+I69</f>
        <v>-4599.41</v>
      </c>
      <c r="K69" s="349"/>
      <c r="L69" s="178"/>
      <c r="M69" s="178">
        <v>0</v>
      </c>
      <c r="N69" s="211"/>
      <c r="O69" s="211"/>
      <c r="P69" s="371"/>
      <c r="Q69" s="156"/>
      <c r="R69" s="147" t="s">
        <v>97</v>
      </c>
      <c r="S69" s="391"/>
      <c r="T69" s="400">
        <f t="shared" si="53"/>
        <v>0</v>
      </c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393"/>
      <c r="AH69" s="148"/>
      <c r="AI69" s="439">
        <v>-832</v>
      </c>
      <c r="AJ69" s="444">
        <f t="shared" ref="AJ69" si="59">J69-AI69</f>
        <v>-3767.41</v>
      </c>
    </row>
    <row r="70" spans="1:89" ht="12.75" customHeight="1" thickBot="1" x14ac:dyDescent="0.3">
      <c r="B70" s="158" t="s">
        <v>1045</v>
      </c>
      <c r="C70" s="197">
        <f>SUM(C58:C69)</f>
        <v>-56973.069999999992</v>
      </c>
      <c r="D70" s="180">
        <f>+C70-E70</f>
        <v>-56973.069999999992</v>
      </c>
      <c r="E70" s="194">
        <f>SUM(E58:E69)</f>
        <v>0</v>
      </c>
      <c r="F70" s="341">
        <f>SUM(F58:F69)</f>
        <v>-40210.090000000004</v>
      </c>
      <c r="G70" s="341">
        <f>SUM(G58:G69)</f>
        <v>-47742</v>
      </c>
      <c r="H70" s="348">
        <f>K76-C70</f>
        <v>-28479.020000000004</v>
      </c>
      <c r="I70" s="194">
        <f>SUM(I58:I69)</f>
        <v>-96975</v>
      </c>
      <c r="J70" s="430">
        <f>SUM(J58:J69)</f>
        <v>-125454.02</v>
      </c>
      <c r="K70" s="349">
        <v>-47859.7</v>
      </c>
      <c r="L70" s="178">
        <f t="shared" ref="L70" si="60">K70-M70</f>
        <v>0.30000000000291038</v>
      </c>
      <c r="M70" s="178">
        <v>-47860</v>
      </c>
      <c r="N70" s="207">
        <v>-39844</v>
      </c>
      <c r="O70" s="207">
        <f>N70-M70</f>
        <v>8016</v>
      </c>
      <c r="P70" s="363">
        <f>C66-N70</f>
        <v>5484.3000000000029</v>
      </c>
      <c r="Q70" s="156"/>
      <c r="R70" s="148" t="s">
        <v>97</v>
      </c>
      <c r="S70" s="391">
        <v>-39844</v>
      </c>
      <c r="T70" s="400">
        <f t="shared" si="53"/>
        <v>-47859.7</v>
      </c>
      <c r="U70" s="398">
        <f t="shared" ref="U70:AF70" si="61">$T70/12</f>
        <v>-3988.3083333333329</v>
      </c>
      <c r="V70" s="398">
        <f t="shared" si="61"/>
        <v>-3988.3083333333329</v>
      </c>
      <c r="W70" s="398">
        <f t="shared" si="61"/>
        <v>-3988.3083333333329</v>
      </c>
      <c r="X70" s="398">
        <f t="shared" si="61"/>
        <v>-3988.3083333333329</v>
      </c>
      <c r="Y70" s="398">
        <f t="shared" si="61"/>
        <v>-3988.3083333333329</v>
      </c>
      <c r="Z70" s="398">
        <f t="shared" si="61"/>
        <v>-3988.3083333333329</v>
      </c>
      <c r="AA70" s="398">
        <f t="shared" si="61"/>
        <v>-3988.3083333333329</v>
      </c>
      <c r="AB70" s="398">
        <f t="shared" si="61"/>
        <v>-3988.3083333333329</v>
      </c>
      <c r="AC70" s="398">
        <f t="shared" si="61"/>
        <v>-3988.3083333333329</v>
      </c>
      <c r="AD70" s="398">
        <f t="shared" si="61"/>
        <v>-3988.3083333333329</v>
      </c>
      <c r="AE70" s="398">
        <f t="shared" si="61"/>
        <v>-3988.3083333333329</v>
      </c>
      <c r="AF70" s="398">
        <f t="shared" si="61"/>
        <v>-3988.3083333333329</v>
      </c>
      <c r="AG70" s="393">
        <f>SUM(U70:AF70)</f>
        <v>-47859.700000000004</v>
      </c>
      <c r="AH70" s="148" t="b">
        <f>AG70=T70</f>
        <v>1</v>
      </c>
      <c r="AI70" s="430">
        <f>SUM(AI58:AI69)</f>
        <v>-76616.209999999992</v>
      </c>
      <c r="AJ70" s="184">
        <f>J70-AI70</f>
        <v>-48837.810000000012</v>
      </c>
    </row>
    <row r="71" spans="1:89" ht="12.75" customHeight="1" thickBot="1" x14ac:dyDescent="0.35">
      <c r="B71" s="216" t="s">
        <v>1039</v>
      </c>
      <c r="C71" s="188">
        <f>C50+C54+C70</f>
        <v>-172365.24</v>
      </c>
      <c r="D71" s="188">
        <f>+C71-E71</f>
        <v>-147945.24</v>
      </c>
      <c r="E71" s="189">
        <f>E50+E54+E70</f>
        <v>-24420</v>
      </c>
      <c r="F71" s="342">
        <f>F50+F54+F70</f>
        <v>-118932.56</v>
      </c>
      <c r="G71" s="342">
        <f>G50+G54+G70</f>
        <v>-111598</v>
      </c>
      <c r="H71" s="189">
        <f>K77-C71</f>
        <v>-59665.5</v>
      </c>
      <c r="I71" s="189">
        <f>I50+I54+I70</f>
        <v>-241240</v>
      </c>
      <c r="J71" s="431">
        <f>J50+J54+J70</f>
        <v>-300905.5</v>
      </c>
      <c r="K71" s="357"/>
      <c r="L71" s="196"/>
      <c r="M71" s="178">
        <v>0</v>
      </c>
      <c r="N71" s="212"/>
      <c r="O71" s="212"/>
      <c r="P71" s="378"/>
      <c r="Q71" s="156"/>
      <c r="R71" s="148"/>
      <c r="S71" s="419"/>
      <c r="T71" s="400">
        <f t="shared" si="53"/>
        <v>0</v>
      </c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9"/>
      <c r="AH71" s="148"/>
      <c r="AI71" s="431">
        <f>AI50+AI54+AI70</f>
        <v>-227594.35</v>
      </c>
      <c r="AJ71" s="342">
        <f>J71-AI71</f>
        <v>-73311.149999999994</v>
      </c>
    </row>
    <row r="72" spans="1:89" ht="12.75" customHeight="1" thickBot="1" x14ac:dyDescent="0.35">
      <c r="B72" s="166"/>
      <c r="C72" s="249"/>
      <c r="D72" s="249"/>
      <c r="E72" s="249"/>
      <c r="F72" s="249"/>
      <c r="G72" s="249"/>
      <c r="H72" s="249"/>
      <c r="I72" s="249"/>
      <c r="J72" s="249"/>
      <c r="K72" s="357"/>
      <c r="L72" s="196"/>
      <c r="M72" s="178">
        <v>0</v>
      </c>
      <c r="N72" s="212"/>
      <c r="O72" s="212"/>
      <c r="P72" s="378"/>
      <c r="Q72" s="148"/>
      <c r="R72" s="147" t="s">
        <v>1033</v>
      </c>
      <c r="S72" s="419"/>
      <c r="T72" s="400">
        <f t="shared" si="53"/>
        <v>0</v>
      </c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9"/>
      <c r="AH72" s="148"/>
      <c r="AI72" s="249"/>
      <c r="AJ72" s="249"/>
    </row>
    <row r="73" spans="1:89" ht="12.75" customHeight="1" thickBot="1" x14ac:dyDescent="0.25">
      <c r="B73" s="223" t="s">
        <v>946</v>
      </c>
      <c r="C73" s="171">
        <f>C37+C71+C23</f>
        <v>4998.1499999999651</v>
      </c>
      <c r="D73" s="171" t="e">
        <f>+C73-E73</f>
        <v>#REF!</v>
      </c>
      <c r="E73" s="205" t="e">
        <f t="shared" ref="E73:J73" si="62">E37+E71+E23</f>
        <v>#REF!</v>
      </c>
      <c r="F73" s="344" t="e">
        <f t="shared" si="62"/>
        <v>#REF!</v>
      </c>
      <c r="G73" s="344" t="e">
        <f t="shared" si="62"/>
        <v>#REF!</v>
      </c>
      <c r="H73" s="171">
        <f t="shared" si="62"/>
        <v>14442.820000000036</v>
      </c>
      <c r="I73" s="340">
        <f t="shared" si="62"/>
        <v>-5259.4199999999837</v>
      </c>
      <c r="J73" s="432">
        <f t="shared" si="62"/>
        <v>-48601.600000000035</v>
      </c>
      <c r="K73" s="349">
        <v>0</v>
      </c>
      <c r="L73" s="178">
        <f t="shared" ref="L73" si="63">K73-M73</f>
        <v>0</v>
      </c>
      <c r="M73" s="178">
        <v>0</v>
      </c>
      <c r="N73" s="207">
        <v>-8500.3333333333339</v>
      </c>
      <c r="O73" s="207">
        <f>N73-M73</f>
        <v>-8500.3333333333339</v>
      </c>
      <c r="P73" s="363" t="e">
        <f>#REF!-N73</f>
        <v>#REF!</v>
      </c>
      <c r="Q73" s="156"/>
      <c r="R73" s="148" t="s">
        <v>1036</v>
      </c>
      <c r="S73" s="391">
        <v>-8500.3333333333339</v>
      </c>
      <c r="T73" s="400">
        <f t="shared" si="53"/>
        <v>0</v>
      </c>
      <c r="U73" s="398">
        <f t="shared" ref="U73:AF73" si="64">$T73/12</f>
        <v>0</v>
      </c>
      <c r="V73" s="398">
        <f t="shared" si="64"/>
        <v>0</v>
      </c>
      <c r="W73" s="398">
        <f t="shared" si="64"/>
        <v>0</v>
      </c>
      <c r="X73" s="398">
        <f t="shared" si="64"/>
        <v>0</v>
      </c>
      <c r="Y73" s="398">
        <f t="shared" si="64"/>
        <v>0</v>
      </c>
      <c r="Z73" s="398">
        <f t="shared" si="64"/>
        <v>0</v>
      </c>
      <c r="AA73" s="398">
        <f t="shared" si="64"/>
        <v>0</v>
      </c>
      <c r="AB73" s="398">
        <f t="shared" si="64"/>
        <v>0</v>
      </c>
      <c r="AC73" s="398">
        <f t="shared" si="64"/>
        <v>0</v>
      </c>
      <c r="AD73" s="398">
        <f t="shared" si="64"/>
        <v>0</v>
      </c>
      <c r="AE73" s="398">
        <f t="shared" si="64"/>
        <v>0</v>
      </c>
      <c r="AF73" s="398">
        <f t="shared" si="64"/>
        <v>0</v>
      </c>
      <c r="AG73" s="393">
        <f>SUM(U73:AF73)</f>
        <v>0</v>
      </c>
      <c r="AH73" s="148" t="b">
        <f>AG73=T73</f>
        <v>1</v>
      </c>
      <c r="AI73" s="432">
        <f>AI37+AI71+AI23</f>
        <v>-27165.840000000084</v>
      </c>
      <c r="AJ73" s="434">
        <f>AJ37+AJ71+AJ23</f>
        <v>-21435.759999999987</v>
      </c>
    </row>
    <row r="74" spans="1:89" ht="12.75" customHeight="1" thickBot="1" x14ac:dyDescent="0.25">
      <c r="B74" s="282"/>
      <c r="C74" s="283"/>
      <c r="D74" s="283"/>
      <c r="E74" s="283"/>
      <c r="F74" s="283"/>
      <c r="G74" s="283"/>
      <c r="H74" s="283"/>
      <c r="I74" s="283"/>
      <c r="J74" s="283"/>
      <c r="K74" s="349"/>
      <c r="L74" s="178"/>
      <c r="M74" s="178">
        <v>0</v>
      </c>
      <c r="N74" s="211"/>
      <c r="O74" s="211"/>
      <c r="P74" s="371"/>
      <c r="Q74" s="148"/>
      <c r="S74" s="391"/>
      <c r="T74" s="400">
        <f t="shared" si="53"/>
        <v>0</v>
      </c>
      <c r="AG74" s="82"/>
      <c r="AI74" s="283"/>
      <c r="AJ74" s="283"/>
    </row>
    <row r="75" spans="1:89" ht="12.75" customHeight="1" thickBot="1" x14ac:dyDescent="0.35">
      <c r="A75" s="150"/>
      <c r="B75" s="449" t="s">
        <v>1101</v>
      </c>
      <c r="C75" s="433"/>
      <c r="D75" s="360"/>
      <c r="E75" s="361"/>
      <c r="F75" s="360">
        <v>121535.87</v>
      </c>
      <c r="G75" s="360"/>
      <c r="H75" s="361"/>
      <c r="I75" s="450"/>
      <c r="J75" s="433">
        <v>121535.87</v>
      </c>
      <c r="K75" s="349">
        <v>-280.41000000000003</v>
      </c>
      <c r="L75" s="178">
        <f t="shared" ref="L75" si="65">K75-M75</f>
        <v>-280.41000000000003</v>
      </c>
      <c r="M75" s="178">
        <v>0</v>
      </c>
      <c r="N75" s="207">
        <v>-236.79</v>
      </c>
      <c r="O75" s="207">
        <f>N75-M75</f>
        <v>-236.79</v>
      </c>
      <c r="P75" s="363">
        <f>C69-N75</f>
        <v>-444.21000000000004</v>
      </c>
      <c r="Q75" s="156"/>
      <c r="R75" s="148" t="s">
        <v>930</v>
      </c>
      <c r="S75" s="391">
        <v>-236.79</v>
      </c>
      <c r="T75" s="400">
        <f t="shared" si="53"/>
        <v>-280.41000000000003</v>
      </c>
      <c r="U75" s="398">
        <f t="shared" ref="U75:AF75" si="66">$T75/12</f>
        <v>-23.367500000000003</v>
      </c>
      <c r="V75" s="398">
        <f t="shared" si="66"/>
        <v>-23.367500000000003</v>
      </c>
      <c r="W75" s="398">
        <f t="shared" si="66"/>
        <v>-23.367500000000003</v>
      </c>
      <c r="X75" s="398">
        <f t="shared" si="66"/>
        <v>-23.367500000000003</v>
      </c>
      <c r="Y75" s="398">
        <f t="shared" si="66"/>
        <v>-23.367500000000003</v>
      </c>
      <c r="Z75" s="398">
        <f t="shared" si="66"/>
        <v>-23.367500000000003</v>
      </c>
      <c r="AA75" s="398">
        <f t="shared" si="66"/>
        <v>-23.367500000000003</v>
      </c>
      <c r="AB75" s="398">
        <f t="shared" si="66"/>
        <v>-23.367500000000003</v>
      </c>
      <c r="AC75" s="398">
        <f t="shared" si="66"/>
        <v>-23.367500000000003</v>
      </c>
      <c r="AD75" s="398">
        <f t="shared" si="66"/>
        <v>-23.367500000000003</v>
      </c>
      <c r="AE75" s="398">
        <f t="shared" si="66"/>
        <v>-23.367500000000003</v>
      </c>
      <c r="AF75" s="398">
        <f t="shared" si="66"/>
        <v>-23.367500000000003</v>
      </c>
      <c r="AG75" s="393">
        <f t="shared" ref="AG75" si="67">SUM(U75:AF75)</f>
        <v>-280.41000000000003</v>
      </c>
      <c r="AH75" s="148" t="b">
        <f t="shared" ref="AH75:AH76" si="68">AG75=T75</f>
        <v>1</v>
      </c>
      <c r="AI75" s="283"/>
      <c r="AJ75" s="283"/>
    </row>
    <row r="76" spans="1:89" ht="12.75" customHeight="1" thickBot="1" x14ac:dyDescent="0.35">
      <c r="A76" s="150"/>
      <c r="B76" s="449" t="s">
        <v>1102</v>
      </c>
      <c r="C76" s="360"/>
      <c r="D76" s="360"/>
      <c r="E76" s="361"/>
      <c r="F76" s="360" t="e">
        <f>-#REF!</f>
        <v>#REF!</v>
      </c>
      <c r="G76" s="360"/>
      <c r="H76" s="361"/>
      <c r="I76" s="450"/>
      <c r="J76" s="433">
        <v>-34995.199999999997</v>
      </c>
      <c r="K76" s="194">
        <f>SUM(K62:K75)</f>
        <v>-85452.09</v>
      </c>
      <c r="L76" s="194">
        <f>SUM(L62:L75)</f>
        <v>3569.9100000000053</v>
      </c>
      <c r="M76" s="194">
        <f>SUM(M62:M75)</f>
        <v>-89022</v>
      </c>
      <c r="N76" s="194">
        <v>-81269.883333333331</v>
      </c>
      <c r="O76" s="194">
        <f>N76-M76</f>
        <v>7752.1166666666686</v>
      </c>
      <c r="P76" s="377">
        <f>C70-N76</f>
        <v>24296.813333333339</v>
      </c>
      <c r="Q76" s="156"/>
      <c r="R76" s="406" t="s">
        <v>1045</v>
      </c>
      <c r="S76" s="413">
        <v>-81269.883333333331</v>
      </c>
      <c r="T76" s="417">
        <f t="shared" ref="T76:AG76" si="69">SUM(T61:T75)</f>
        <v>-85452.09</v>
      </c>
      <c r="U76" s="418">
        <f t="shared" si="69"/>
        <v>-7121.0074999999997</v>
      </c>
      <c r="V76" s="418">
        <f t="shared" si="69"/>
        <v>-7121.0074999999997</v>
      </c>
      <c r="W76" s="418">
        <f t="shared" si="69"/>
        <v>-7121.0074999999997</v>
      </c>
      <c r="X76" s="418">
        <f t="shared" si="69"/>
        <v>-7121.0074999999997</v>
      </c>
      <c r="Y76" s="418">
        <f t="shared" si="69"/>
        <v>-7121.0074999999997</v>
      </c>
      <c r="Z76" s="418">
        <f t="shared" si="69"/>
        <v>-7121.0074999999997</v>
      </c>
      <c r="AA76" s="418">
        <f t="shared" si="69"/>
        <v>-7121.0074999999997</v>
      </c>
      <c r="AB76" s="418">
        <f t="shared" si="69"/>
        <v>-7121.0074999999997</v>
      </c>
      <c r="AC76" s="418">
        <f t="shared" si="69"/>
        <v>-7121.0074999999997</v>
      </c>
      <c r="AD76" s="418">
        <f t="shared" si="69"/>
        <v>-7121.0074999999997</v>
      </c>
      <c r="AE76" s="418">
        <f t="shared" si="69"/>
        <v>-7121.0074999999997</v>
      </c>
      <c r="AF76" s="418">
        <f t="shared" si="69"/>
        <v>-7121.0074999999997</v>
      </c>
      <c r="AG76" s="418">
        <f t="shared" si="69"/>
        <v>-85452.09</v>
      </c>
      <c r="AH76" s="148" t="b">
        <f t="shared" si="68"/>
        <v>1</v>
      </c>
      <c r="AI76" s="80"/>
      <c r="AJ76" s="283"/>
    </row>
    <row r="77" spans="1:89" s="146" customFormat="1" ht="21.75" customHeight="1" thickBot="1" x14ac:dyDescent="0.35">
      <c r="A77" s="148"/>
      <c r="B77" s="256"/>
      <c r="C77" s="257"/>
      <c r="D77" s="258"/>
      <c r="E77" s="259"/>
      <c r="F77" s="257"/>
      <c r="G77" s="259"/>
      <c r="H77" s="259"/>
      <c r="I77" s="259"/>
      <c r="J77" s="283"/>
      <c r="K77" s="189">
        <f>K54+K58+K76</f>
        <v>-232030.74</v>
      </c>
      <c r="L77" s="189">
        <f>L54+L58+L76</f>
        <v>-3508.7399999999907</v>
      </c>
      <c r="M77" s="189">
        <f>M54+M58+M76</f>
        <v>-228522</v>
      </c>
      <c r="N77" s="208">
        <v>-200483.61333333334</v>
      </c>
      <c r="O77" s="208">
        <f>N77-M77</f>
        <v>28038.386666666658</v>
      </c>
      <c r="P77" s="379">
        <f>C71-N77</f>
        <v>28118.373333333351</v>
      </c>
      <c r="Q77" s="148"/>
      <c r="R77" s="404" t="s">
        <v>1035</v>
      </c>
      <c r="S77" s="391">
        <v>-200483.61333333334</v>
      </c>
      <c r="T77" s="420">
        <f t="shared" ref="T77:AG77" si="70">T54+T58+T76</f>
        <v>-232030.74</v>
      </c>
      <c r="U77" s="405">
        <f t="shared" si="70"/>
        <v>-17894.645</v>
      </c>
      <c r="V77" s="405">
        <f t="shared" si="70"/>
        <v>-17894.645</v>
      </c>
      <c r="W77" s="405">
        <f t="shared" si="70"/>
        <v>-17894.645</v>
      </c>
      <c r="X77" s="405">
        <f t="shared" si="70"/>
        <v>-17894.645</v>
      </c>
      <c r="Y77" s="405">
        <f t="shared" si="70"/>
        <v>-20894.645</v>
      </c>
      <c r="Z77" s="405">
        <f t="shared" si="70"/>
        <v>-29894.645</v>
      </c>
      <c r="AA77" s="405">
        <f t="shared" si="70"/>
        <v>-20189.645</v>
      </c>
      <c r="AB77" s="405">
        <f t="shared" si="70"/>
        <v>-17894.645</v>
      </c>
      <c r="AC77" s="405">
        <f t="shared" si="70"/>
        <v>-17894.645</v>
      </c>
      <c r="AD77" s="405">
        <f t="shared" si="70"/>
        <v>-17894.645</v>
      </c>
      <c r="AE77" s="405">
        <f t="shared" si="70"/>
        <v>-17894.645</v>
      </c>
      <c r="AF77" s="405">
        <f t="shared" si="70"/>
        <v>-17894.645</v>
      </c>
      <c r="AG77" s="405">
        <f t="shared" si="70"/>
        <v>-232030.74</v>
      </c>
      <c r="AH77" s="405" t="b">
        <f>AG77=T77</f>
        <v>1</v>
      </c>
      <c r="AI77" s="283"/>
      <c r="AJ77" s="283"/>
      <c r="AK77" s="150"/>
      <c r="AL77" s="150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  <c r="BX77" s="265"/>
      <c r="BY77" s="265"/>
      <c r="BZ77" s="265"/>
      <c r="CA77" s="265"/>
      <c r="CB77" s="265"/>
      <c r="CC77" s="265"/>
      <c r="CD77" s="265"/>
      <c r="CE77" s="265"/>
      <c r="CF77" s="265"/>
      <c r="CG77" s="265"/>
      <c r="CH77" s="265"/>
      <c r="CI77" s="265"/>
      <c r="CJ77" s="265"/>
      <c r="CK77" s="265"/>
    </row>
    <row r="78" spans="1:89" s="146" customFormat="1" ht="18.75" customHeight="1" thickBot="1" x14ac:dyDescent="0.35">
      <c r="A78" s="148"/>
      <c r="B78" s="223" t="s">
        <v>1103</v>
      </c>
      <c r="C78" s="432"/>
      <c r="D78" s="171"/>
      <c r="E78" s="205"/>
      <c r="F78" s="171" t="e">
        <f>SUM(F72:F76)</f>
        <v>#REF!</v>
      </c>
      <c r="G78" s="171"/>
      <c r="H78" s="205"/>
      <c r="I78" s="434"/>
      <c r="J78" s="434">
        <f>J73+J75+J76</f>
        <v>37939.069999999963</v>
      </c>
      <c r="K78" s="249"/>
      <c r="L78" s="249"/>
      <c r="M78" s="249"/>
      <c r="N78" s="249"/>
      <c r="O78" s="249"/>
      <c r="P78" s="249"/>
      <c r="Q78" s="150"/>
      <c r="R78" s="239"/>
      <c r="S78" s="395"/>
      <c r="T78" s="287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48"/>
      <c r="AI78" s="434">
        <f>AI73</f>
        <v>-27165.840000000084</v>
      </c>
      <c r="AJ78" s="434">
        <f>J78-AI78</f>
        <v>65104.910000000047</v>
      </c>
      <c r="AK78" s="150"/>
      <c r="AL78" s="150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/>
      <c r="BY78" s="265"/>
      <c r="BZ78" s="265"/>
      <c r="CA78" s="265"/>
      <c r="CB78" s="265"/>
      <c r="CC78" s="265"/>
      <c r="CD78" s="265"/>
      <c r="CE78" s="265"/>
      <c r="CF78" s="265"/>
      <c r="CG78" s="265"/>
      <c r="CH78" s="265"/>
      <c r="CI78" s="265"/>
      <c r="CJ78" s="265"/>
      <c r="CK78" s="265"/>
    </row>
    <row r="79" spans="1:89" ht="12.75" customHeight="1" thickBot="1" x14ac:dyDescent="0.25">
      <c r="B79" s="256"/>
      <c r="C79" s="260"/>
      <c r="D79" s="260"/>
      <c r="E79" s="172"/>
      <c r="F79" s="172"/>
      <c r="G79" s="172"/>
      <c r="H79" s="172"/>
      <c r="I79" s="172"/>
      <c r="J79" s="80"/>
      <c r="K79" s="340" t="e">
        <f>K41+K77+K23</f>
        <v>#REF!</v>
      </c>
      <c r="L79" s="340" t="e">
        <f>L41+L77+L23</f>
        <v>#REF!</v>
      </c>
      <c r="M79" s="205">
        <f>M41+M77+M23</f>
        <v>20978</v>
      </c>
      <c r="N79" s="213">
        <v>26174.789999999994</v>
      </c>
      <c r="O79" s="213">
        <f>N79-M79</f>
        <v>5196.7899999999936</v>
      </c>
      <c r="P79" s="369">
        <f>C73-N79</f>
        <v>-21176.640000000029</v>
      </c>
      <c r="R79" s="402" t="s">
        <v>946</v>
      </c>
      <c r="S79" s="381">
        <v>26174.789999999994</v>
      </c>
      <c r="T79" s="403">
        <f t="shared" ref="T79:AG79" si="71">T41+T77+T23</f>
        <v>18096.380000000005</v>
      </c>
      <c r="U79" s="402">
        <f t="shared" si="71"/>
        <v>1114.8649999999961</v>
      </c>
      <c r="V79" s="402">
        <f t="shared" si="71"/>
        <v>1194.849166666665</v>
      </c>
      <c r="W79" s="402">
        <f t="shared" si="71"/>
        <v>3319.849166666665</v>
      </c>
      <c r="X79" s="402">
        <f t="shared" si="71"/>
        <v>1194.849166666665</v>
      </c>
      <c r="Y79" s="402">
        <f t="shared" si="71"/>
        <v>-1805.1408333333366</v>
      </c>
      <c r="Z79" s="402">
        <f t="shared" si="71"/>
        <v>-8680.1508333333368</v>
      </c>
      <c r="AA79" s="402">
        <f t="shared" si="71"/>
        <v>8656.849166666665</v>
      </c>
      <c r="AB79" s="402">
        <f t="shared" si="71"/>
        <v>3014.8591666666634</v>
      </c>
      <c r="AC79" s="402">
        <f t="shared" si="71"/>
        <v>3319.849166666665</v>
      </c>
      <c r="AD79" s="402">
        <f t="shared" si="71"/>
        <v>3319.8591666666634</v>
      </c>
      <c r="AE79" s="402">
        <f t="shared" si="71"/>
        <v>1194.849166666665</v>
      </c>
      <c r="AF79" s="402">
        <f t="shared" si="71"/>
        <v>5255.8591666666634</v>
      </c>
      <c r="AG79" s="402">
        <f t="shared" si="71"/>
        <v>18096.380000000063</v>
      </c>
      <c r="AH79" s="405">
        <f>AG79-T79</f>
        <v>5.8207660913467407E-11</v>
      </c>
      <c r="AI79" s="80"/>
      <c r="AJ79" s="80"/>
    </row>
    <row r="80" spans="1:89" s="254" customFormat="1" ht="12.75" customHeight="1" x14ac:dyDescent="0.2">
      <c r="A80" s="148"/>
      <c r="B80" s="256"/>
      <c r="C80" s="260"/>
      <c r="D80" s="260"/>
      <c r="E80" s="172"/>
      <c r="F80" s="172"/>
      <c r="G80" s="172"/>
      <c r="H80" s="172"/>
      <c r="I80" s="172"/>
      <c r="J80" s="283"/>
      <c r="K80" s="283"/>
      <c r="L80" s="283"/>
      <c r="M80" s="283"/>
      <c r="N80" s="283"/>
      <c r="O80" s="283"/>
      <c r="P80" s="283"/>
      <c r="Q80" s="148"/>
      <c r="R80" s="164"/>
      <c r="S80" s="283"/>
      <c r="T80" s="287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284"/>
      <c r="AI80" s="283"/>
      <c r="AJ80" s="283"/>
      <c r="AK80" s="148"/>
      <c r="AL80" s="148"/>
    </row>
    <row r="81" spans="1:38" s="254" customFormat="1" ht="12.75" customHeight="1" x14ac:dyDescent="0.2">
      <c r="A81" s="148"/>
      <c r="B81" s="261"/>
      <c r="C81" s="172"/>
      <c r="D81" s="172"/>
      <c r="E81" s="172"/>
      <c r="F81" s="172"/>
      <c r="G81" s="172"/>
      <c r="H81" s="172"/>
      <c r="I81" s="172"/>
      <c r="J81" s="283"/>
      <c r="K81" s="172"/>
      <c r="L81" s="172"/>
      <c r="M81" s="172"/>
      <c r="N81" s="172"/>
      <c r="O81" s="172"/>
      <c r="P81" s="172"/>
      <c r="Q81" s="148"/>
      <c r="R81" s="252"/>
      <c r="S81" s="172"/>
      <c r="T81" s="288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149"/>
      <c r="AH81" s="148"/>
      <c r="AI81" s="283"/>
      <c r="AJ81" s="283"/>
      <c r="AK81" s="148"/>
      <c r="AL81" s="148"/>
    </row>
    <row r="82" spans="1:38" s="254" customFormat="1" ht="12.75" customHeight="1" x14ac:dyDescent="0.2">
      <c r="A82" s="148"/>
      <c r="B82" s="148"/>
      <c r="C82" s="172"/>
      <c r="D82" s="172"/>
      <c r="E82" s="172"/>
      <c r="F82" s="172"/>
      <c r="G82" s="172"/>
      <c r="H82" s="172"/>
      <c r="I82" s="172"/>
      <c r="J82" s="283"/>
      <c r="K82" s="172"/>
      <c r="L82" s="172"/>
      <c r="M82" s="172"/>
      <c r="N82" s="172"/>
      <c r="O82" s="172"/>
      <c r="P82" s="172"/>
      <c r="Q82" s="148"/>
      <c r="R82" s="252"/>
      <c r="S82" s="172"/>
      <c r="T82" s="288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149"/>
      <c r="AH82" s="148"/>
      <c r="AI82" s="283"/>
      <c r="AJ82" s="283"/>
      <c r="AK82" s="148"/>
      <c r="AL82" s="148"/>
    </row>
    <row r="83" spans="1:38" s="254" customFormat="1" ht="12.75" customHeight="1" x14ac:dyDescent="0.2">
      <c r="A83" s="148"/>
      <c r="B83" s="252"/>
      <c r="C83" s="172"/>
      <c r="D83" s="172"/>
      <c r="E83" s="172"/>
      <c r="F83" s="172"/>
      <c r="G83" s="172"/>
      <c r="H83" s="172"/>
      <c r="I83" s="172"/>
      <c r="J83" s="283"/>
      <c r="K83" s="172"/>
      <c r="L83" s="172"/>
      <c r="M83" s="172"/>
      <c r="N83" s="172"/>
      <c r="O83" s="172"/>
      <c r="P83" s="172"/>
      <c r="Q83" s="172"/>
      <c r="R83" s="148"/>
      <c r="S83" s="172"/>
      <c r="T83" s="286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255"/>
      <c r="AG83" s="149"/>
      <c r="AH83" s="148"/>
      <c r="AI83" s="283"/>
      <c r="AJ83" s="172"/>
      <c r="AK83" s="148"/>
      <c r="AL83" s="148"/>
    </row>
    <row r="84" spans="1:38" s="254" customFormat="1" ht="12.75" customHeight="1" x14ac:dyDescent="0.2">
      <c r="A84" s="148"/>
      <c r="C84" s="262"/>
      <c r="D84" s="262"/>
      <c r="E84" s="262"/>
      <c r="F84" s="262"/>
      <c r="G84" s="262"/>
      <c r="H84" s="262"/>
      <c r="I84" s="262"/>
      <c r="J84" s="283"/>
      <c r="K84" s="259"/>
      <c r="L84" s="259"/>
      <c r="M84" s="259"/>
      <c r="N84" s="259"/>
      <c r="O84" s="259"/>
      <c r="P84" s="259"/>
      <c r="Q84" s="148"/>
      <c r="R84" s="148"/>
      <c r="S84" s="259"/>
      <c r="T84" s="286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9"/>
      <c r="AH84" s="148"/>
      <c r="AI84" s="283"/>
      <c r="AJ84" s="172"/>
      <c r="AK84" s="148"/>
      <c r="AL84" s="148"/>
    </row>
    <row r="85" spans="1:38" s="254" customFormat="1" ht="12.75" customHeight="1" x14ac:dyDescent="0.2">
      <c r="A85" s="148"/>
      <c r="C85" s="172"/>
      <c r="D85" s="262"/>
      <c r="E85" s="262"/>
      <c r="F85" s="262"/>
      <c r="G85" s="262"/>
      <c r="H85" s="262"/>
      <c r="I85" s="262"/>
      <c r="J85" s="172"/>
      <c r="K85" s="259"/>
      <c r="L85" s="259"/>
      <c r="M85" s="259"/>
      <c r="N85" s="259"/>
      <c r="O85" s="259"/>
      <c r="P85" s="259"/>
      <c r="Q85" s="148"/>
      <c r="R85" s="148"/>
      <c r="S85" s="259"/>
      <c r="T85" s="286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9"/>
      <c r="AH85" s="148"/>
      <c r="AI85" s="172"/>
      <c r="AJ85" s="257"/>
      <c r="AK85" s="148"/>
      <c r="AL85" s="148"/>
    </row>
    <row r="86" spans="1:38" s="254" customFormat="1" ht="12.75" customHeight="1" x14ac:dyDescent="0.2">
      <c r="A86" s="148"/>
      <c r="B86" s="263"/>
      <c r="C86" s="262"/>
      <c r="D86" s="262"/>
      <c r="E86" s="262"/>
      <c r="F86" s="262"/>
      <c r="G86" s="262"/>
      <c r="H86" s="262"/>
      <c r="I86" s="262"/>
      <c r="J86" s="172"/>
      <c r="K86" s="172"/>
      <c r="L86" s="172"/>
      <c r="M86" s="172"/>
      <c r="N86" s="172"/>
      <c r="O86" s="172"/>
      <c r="P86" s="172"/>
      <c r="Q86" s="148"/>
      <c r="R86" s="252"/>
      <c r="S86" s="172"/>
      <c r="T86" s="286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72"/>
      <c r="AJ86" s="258"/>
      <c r="AK86" s="148"/>
      <c r="AL86" s="148"/>
    </row>
    <row r="87" spans="1:38" s="254" customFormat="1" ht="12.75" customHeight="1" x14ac:dyDescent="0.2">
      <c r="A87" s="148"/>
      <c r="C87" s="262"/>
      <c r="D87" s="262"/>
      <c r="E87" s="262"/>
      <c r="F87" s="262"/>
      <c r="G87" s="262"/>
      <c r="H87" s="262"/>
      <c r="I87" s="262"/>
      <c r="J87" s="257"/>
      <c r="K87" s="172"/>
      <c r="L87" s="172"/>
      <c r="M87" s="172"/>
      <c r="N87" s="172"/>
      <c r="O87" s="172"/>
      <c r="P87" s="172"/>
      <c r="Q87" s="148"/>
      <c r="R87" s="148"/>
      <c r="S87" s="172"/>
      <c r="T87" s="286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257"/>
      <c r="AJ87" s="172"/>
      <c r="AK87" s="148"/>
      <c r="AL87" s="148"/>
    </row>
    <row r="88" spans="1:38" s="254" customFormat="1" ht="12.75" customHeight="1" x14ac:dyDescent="0.2">
      <c r="A88" s="148"/>
      <c r="B88" s="263"/>
      <c r="C88" s="262"/>
      <c r="D88" s="262"/>
      <c r="E88" s="262"/>
      <c r="F88" s="262"/>
      <c r="G88" s="262"/>
      <c r="H88" s="262"/>
      <c r="I88" s="262"/>
      <c r="J88" s="258"/>
      <c r="K88" s="172"/>
      <c r="L88" s="172"/>
      <c r="M88" s="172"/>
      <c r="N88" s="172"/>
      <c r="O88" s="172"/>
      <c r="P88" s="172"/>
      <c r="Q88" s="148"/>
      <c r="R88" s="148"/>
      <c r="S88" s="172"/>
      <c r="T88" s="286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258"/>
      <c r="AJ88" s="172"/>
      <c r="AK88" s="148"/>
      <c r="AL88" s="148"/>
    </row>
    <row r="89" spans="1:38" s="254" customFormat="1" ht="12.75" customHeight="1" x14ac:dyDescent="0.2">
      <c r="A89" s="148"/>
      <c r="B89" s="263"/>
      <c r="C89" s="262"/>
      <c r="D89" s="262"/>
      <c r="E89" s="262"/>
      <c r="F89" s="262"/>
      <c r="G89" s="262"/>
      <c r="H89" s="262"/>
      <c r="I89" s="262"/>
      <c r="J89" s="172"/>
      <c r="K89" s="172"/>
      <c r="L89" s="172"/>
      <c r="M89" s="172"/>
      <c r="N89" s="172"/>
      <c r="O89" s="172"/>
      <c r="P89" s="172"/>
      <c r="Q89" s="148"/>
      <c r="R89" s="148"/>
      <c r="S89" s="172"/>
      <c r="T89" s="286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72"/>
      <c r="AJ89" s="172"/>
      <c r="AK89" s="148"/>
      <c r="AL89" s="148"/>
    </row>
    <row r="90" spans="1:38" s="254" customFormat="1" ht="12.75" customHeight="1" x14ac:dyDescent="0.2">
      <c r="A90" s="148"/>
      <c r="B90" s="263"/>
      <c r="C90" s="262"/>
      <c r="D90" s="172"/>
      <c r="E90" s="262"/>
      <c r="F90" s="262"/>
      <c r="G90" s="262"/>
      <c r="H90" s="262"/>
      <c r="I90" s="262"/>
      <c r="J90" s="172"/>
      <c r="K90" s="172"/>
      <c r="L90" s="172"/>
      <c r="M90" s="172"/>
      <c r="N90" s="172"/>
      <c r="O90" s="172"/>
      <c r="P90" s="172"/>
      <c r="Q90" s="148"/>
      <c r="R90" s="148"/>
      <c r="S90" s="172"/>
      <c r="T90" s="286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72"/>
      <c r="AJ90" s="172"/>
      <c r="AK90" s="148"/>
      <c r="AL90" s="148"/>
    </row>
    <row r="91" spans="1:38" s="254" customFormat="1" ht="12.75" customHeight="1" x14ac:dyDescent="0.2">
      <c r="A91" s="148"/>
      <c r="C91" s="262"/>
      <c r="D91" s="262"/>
      <c r="E91" s="262"/>
      <c r="F91" s="262"/>
      <c r="G91" s="262"/>
      <c r="H91" s="262"/>
      <c r="I91" s="262"/>
      <c r="J91" s="172"/>
      <c r="K91" s="262"/>
      <c r="L91" s="262"/>
      <c r="M91" s="262"/>
      <c r="N91" s="262"/>
      <c r="O91" s="262"/>
      <c r="P91" s="262"/>
      <c r="Q91" s="148"/>
      <c r="R91" s="148"/>
      <c r="S91" s="172"/>
      <c r="T91" s="286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72"/>
      <c r="AJ91" s="172"/>
      <c r="AK91" s="148"/>
      <c r="AL91" s="148"/>
    </row>
    <row r="92" spans="1:38" s="254" customFormat="1" ht="12.75" customHeight="1" x14ac:dyDescent="0.2">
      <c r="A92" s="148"/>
      <c r="C92" s="262"/>
      <c r="D92" s="262"/>
      <c r="E92" s="262"/>
      <c r="F92" s="262"/>
      <c r="G92" s="262"/>
      <c r="H92" s="262"/>
      <c r="I92" s="262"/>
      <c r="J92" s="172"/>
      <c r="K92" s="262"/>
      <c r="L92" s="262"/>
      <c r="M92" s="262"/>
      <c r="N92" s="262"/>
      <c r="O92" s="262"/>
      <c r="P92" s="262"/>
      <c r="Q92" s="148"/>
      <c r="R92" s="148"/>
      <c r="S92" s="172"/>
      <c r="T92" s="286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72"/>
      <c r="AJ92" s="172"/>
      <c r="AK92" s="148"/>
      <c r="AL92" s="148"/>
    </row>
    <row r="93" spans="1:38" s="254" customFormat="1" ht="12.75" customHeight="1" x14ac:dyDescent="0.2">
      <c r="A93" s="148"/>
      <c r="B93" s="263"/>
      <c r="C93" s="262"/>
      <c r="D93" s="262"/>
      <c r="E93" s="262"/>
      <c r="F93" s="262"/>
      <c r="G93" s="262"/>
      <c r="H93" s="262"/>
      <c r="I93" s="262"/>
      <c r="J93" s="172"/>
      <c r="K93" s="262"/>
      <c r="L93" s="262"/>
      <c r="M93" s="262"/>
      <c r="N93" s="262"/>
      <c r="O93" s="262"/>
      <c r="P93" s="262"/>
      <c r="Q93" s="148"/>
      <c r="R93" s="148"/>
      <c r="S93" s="172"/>
      <c r="T93" s="286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72"/>
      <c r="AJ93" s="172"/>
      <c r="AK93" s="148"/>
      <c r="AL93" s="148"/>
    </row>
    <row r="94" spans="1:38" s="254" customFormat="1" ht="12.75" customHeight="1" x14ac:dyDescent="0.2">
      <c r="A94" s="148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148"/>
      <c r="R94" s="148"/>
      <c r="S94" s="172"/>
      <c r="T94" s="286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262"/>
      <c r="AJ94" s="172"/>
      <c r="AK94" s="148"/>
      <c r="AL94" s="148"/>
    </row>
    <row r="95" spans="1:38" s="254" customFormat="1" ht="12.75" customHeight="1" x14ac:dyDescent="0.2">
      <c r="A95" s="148"/>
      <c r="B95" s="263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148"/>
      <c r="R95" s="148"/>
      <c r="S95" s="172"/>
      <c r="T95" s="286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262"/>
      <c r="AJ95" s="172"/>
      <c r="AK95" s="148"/>
      <c r="AL95" s="148"/>
    </row>
    <row r="96" spans="1:38" s="254" customFormat="1" ht="12.75" customHeight="1" x14ac:dyDescent="0.2">
      <c r="A96" s="148"/>
      <c r="B96" s="263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148"/>
      <c r="R96" s="148"/>
      <c r="S96" s="172"/>
      <c r="T96" s="286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262"/>
      <c r="AJ96" s="172"/>
      <c r="AK96" s="148"/>
      <c r="AL96" s="148"/>
    </row>
    <row r="97" spans="1:38" s="254" customFormat="1" ht="12.75" customHeight="1" x14ac:dyDescent="0.2">
      <c r="A97" s="148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148"/>
      <c r="R97" s="148"/>
      <c r="S97" s="172"/>
      <c r="T97" s="286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262"/>
      <c r="AJ97" s="172"/>
      <c r="AK97" s="148"/>
      <c r="AL97" s="148"/>
    </row>
    <row r="98" spans="1:38" s="254" customFormat="1" ht="12.75" customHeight="1" x14ac:dyDescent="0.2">
      <c r="A98" s="148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148"/>
      <c r="R98" s="148"/>
      <c r="S98" s="172"/>
      <c r="T98" s="286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262"/>
      <c r="AJ98" s="172"/>
      <c r="AK98" s="148"/>
      <c r="AL98" s="148"/>
    </row>
    <row r="99" spans="1:38" s="254" customFormat="1" ht="12.75" customHeight="1" x14ac:dyDescent="0.2">
      <c r="A99" s="148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148"/>
      <c r="R99" s="148"/>
      <c r="S99" s="172"/>
      <c r="T99" s="286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262"/>
      <c r="AJ99" s="172"/>
      <c r="AK99" s="148"/>
      <c r="AL99" s="148"/>
    </row>
    <row r="100" spans="1:38" s="254" customFormat="1" ht="12.75" customHeight="1" x14ac:dyDescent="0.2">
      <c r="A100" s="148"/>
      <c r="B100" s="263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148"/>
      <c r="R100" s="148"/>
      <c r="S100" s="172"/>
      <c r="T100" s="286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262"/>
      <c r="AJ100" s="172"/>
      <c r="AK100" s="148"/>
      <c r="AL100" s="148"/>
    </row>
    <row r="101" spans="1:38" s="254" customFormat="1" ht="12.75" customHeight="1" x14ac:dyDescent="0.2">
      <c r="A101" s="148"/>
      <c r="B101" s="263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148"/>
      <c r="R101" s="148"/>
      <c r="S101" s="172"/>
      <c r="T101" s="286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262"/>
      <c r="AJ101" s="172"/>
      <c r="AK101" s="148"/>
      <c r="AL101" s="148"/>
    </row>
    <row r="102" spans="1:38" s="254" customFormat="1" ht="12.75" customHeight="1" x14ac:dyDescent="0.2">
      <c r="A102" s="148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148"/>
      <c r="R102" s="148"/>
      <c r="S102" s="172"/>
      <c r="T102" s="286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262"/>
      <c r="AJ102" s="172"/>
      <c r="AK102" s="148"/>
      <c r="AL102" s="148"/>
    </row>
    <row r="103" spans="1:38" s="254" customFormat="1" ht="12.75" customHeight="1" x14ac:dyDescent="0.2">
      <c r="A103" s="148"/>
      <c r="B103" s="263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148"/>
      <c r="R103" s="148"/>
      <c r="S103" s="172"/>
      <c r="T103" s="286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262"/>
      <c r="AJ103" s="172"/>
      <c r="AK103" s="148"/>
      <c r="AL103" s="148"/>
    </row>
    <row r="104" spans="1:38" s="254" customFormat="1" ht="12.75" customHeight="1" x14ac:dyDescent="0.2">
      <c r="A104" s="148"/>
      <c r="B104" s="263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148"/>
      <c r="R104" s="148"/>
      <c r="S104" s="172"/>
      <c r="T104" s="286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9"/>
      <c r="AH104" s="148"/>
      <c r="AI104" s="262"/>
      <c r="AJ104" s="172"/>
      <c r="AK104" s="148"/>
      <c r="AL104" s="148"/>
    </row>
    <row r="105" spans="1:38" s="254" customFormat="1" ht="12.75" customHeight="1" x14ac:dyDescent="0.2">
      <c r="A105" s="148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148"/>
      <c r="R105" s="148"/>
      <c r="S105" s="172"/>
      <c r="T105" s="286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9"/>
      <c r="AH105" s="148"/>
      <c r="AI105" s="262"/>
      <c r="AJ105" s="172"/>
      <c r="AK105" s="148"/>
      <c r="AL105" s="148"/>
    </row>
    <row r="106" spans="1:38" s="254" customFormat="1" ht="12.75" customHeight="1" x14ac:dyDescent="0.2">
      <c r="A106" s="148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148"/>
      <c r="R106" s="148"/>
      <c r="S106" s="172"/>
      <c r="T106" s="286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9"/>
      <c r="AH106" s="148"/>
      <c r="AI106" s="262"/>
      <c r="AJ106" s="172"/>
      <c r="AK106" s="148"/>
      <c r="AL106" s="148"/>
    </row>
    <row r="107" spans="1:38" s="254" customFormat="1" ht="12.75" customHeight="1" x14ac:dyDescent="0.2">
      <c r="A107" s="148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148"/>
      <c r="R107" s="148"/>
      <c r="S107" s="172"/>
      <c r="T107" s="286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262"/>
      <c r="AJ107" s="172"/>
      <c r="AK107" s="148"/>
      <c r="AL107" s="148"/>
    </row>
    <row r="108" spans="1:38" s="254" customFormat="1" ht="12.75" customHeight="1" x14ac:dyDescent="0.2">
      <c r="A108" s="148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148"/>
      <c r="R108" s="148"/>
      <c r="S108" s="172"/>
      <c r="T108" s="286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262"/>
      <c r="AJ108" s="172"/>
      <c r="AK108" s="148"/>
      <c r="AL108" s="148"/>
    </row>
    <row r="109" spans="1:38" s="254" customFormat="1" ht="12.75" customHeight="1" x14ac:dyDescent="0.2">
      <c r="A109" s="148"/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148"/>
      <c r="R109" s="148"/>
      <c r="S109" s="172"/>
      <c r="T109" s="286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9"/>
      <c r="AH109" s="148"/>
      <c r="AI109" s="262"/>
      <c r="AJ109" s="172"/>
      <c r="AK109" s="148"/>
      <c r="AL109" s="148"/>
    </row>
    <row r="110" spans="1:38" s="254" customFormat="1" ht="12.75" customHeight="1" x14ac:dyDescent="0.2">
      <c r="A110" s="148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148"/>
      <c r="R110" s="148"/>
      <c r="S110" s="172"/>
      <c r="T110" s="286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262"/>
      <c r="AJ110" s="172"/>
      <c r="AK110" s="148"/>
      <c r="AL110" s="148"/>
    </row>
    <row r="111" spans="1:38" s="254" customFormat="1" ht="12.75" customHeight="1" x14ac:dyDescent="0.2">
      <c r="A111" s="148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148"/>
      <c r="R111" s="148"/>
      <c r="S111" s="172"/>
      <c r="T111" s="286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262"/>
      <c r="AJ111" s="172"/>
      <c r="AK111" s="148"/>
      <c r="AL111" s="148"/>
    </row>
    <row r="112" spans="1:38" s="254" customFormat="1" ht="12.75" customHeight="1" x14ac:dyDescent="0.2">
      <c r="A112" s="148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148"/>
      <c r="R112" s="148"/>
      <c r="S112" s="172"/>
      <c r="T112" s="286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9"/>
      <c r="AH112" s="148"/>
      <c r="AI112" s="262"/>
      <c r="AJ112" s="172"/>
      <c r="AK112" s="148"/>
      <c r="AL112" s="148"/>
    </row>
    <row r="113" spans="1:38" s="254" customFormat="1" ht="12.75" customHeight="1" x14ac:dyDescent="0.2">
      <c r="A113" s="148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148"/>
      <c r="R113" s="148"/>
      <c r="S113" s="172"/>
      <c r="T113" s="286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9"/>
      <c r="AH113" s="148"/>
      <c r="AI113" s="262"/>
      <c r="AJ113" s="172"/>
      <c r="AK113" s="148"/>
      <c r="AL113" s="148"/>
    </row>
    <row r="114" spans="1:38" s="254" customFormat="1" ht="12.75" customHeight="1" x14ac:dyDescent="0.2">
      <c r="A114" s="148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148"/>
      <c r="R114" s="148"/>
      <c r="S114" s="172"/>
      <c r="T114" s="286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9"/>
      <c r="AH114" s="148"/>
      <c r="AI114" s="262"/>
      <c r="AJ114" s="172"/>
      <c r="AK114" s="148"/>
      <c r="AL114" s="148"/>
    </row>
    <row r="115" spans="1:38" s="254" customFormat="1" ht="12.75" customHeight="1" x14ac:dyDescent="0.2">
      <c r="A115" s="148"/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148"/>
      <c r="R115" s="148"/>
      <c r="S115" s="172"/>
      <c r="T115" s="286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9"/>
      <c r="AH115" s="148"/>
      <c r="AI115" s="262"/>
      <c r="AJ115" s="172"/>
      <c r="AK115" s="148"/>
      <c r="AL115" s="148"/>
    </row>
    <row r="116" spans="1:38" s="254" customFormat="1" ht="12.75" customHeight="1" x14ac:dyDescent="0.2">
      <c r="A116" s="148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148"/>
      <c r="R116" s="148"/>
      <c r="S116" s="172"/>
      <c r="T116" s="286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9"/>
      <c r="AH116" s="148"/>
      <c r="AI116" s="262"/>
      <c r="AJ116" s="172"/>
      <c r="AK116" s="148"/>
      <c r="AL116" s="148"/>
    </row>
    <row r="117" spans="1:38" s="254" customFormat="1" ht="12.75" customHeight="1" x14ac:dyDescent="0.2">
      <c r="A117" s="148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148"/>
      <c r="R117" s="148"/>
      <c r="S117" s="172"/>
      <c r="T117" s="286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9"/>
      <c r="AH117" s="148"/>
      <c r="AI117" s="262"/>
      <c r="AJ117" s="172"/>
      <c r="AK117" s="148"/>
      <c r="AL117" s="148"/>
    </row>
    <row r="118" spans="1:38" s="254" customFormat="1" ht="12.75" customHeight="1" x14ac:dyDescent="0.2">
      <c r="A118" s="148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148"/>
      <c r="R118" s="148"/>
      <c r="S118" s="172"/>
      <c r="T118" s="286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9"/>
      <c r="AH118" s="148"/>
      <c r="AI118" s="262"/>
      <c r="AJ118" s="172"/>
      <c r="AK118" s="148"/>
      <c r="AL118" s="148"/>
    </row>
    <row r="119" spans="1:38" s="254" customFormat="1" ht="12.75" customHeight="1" x14ac:dyDescent="0.2">
      <c r="A119" s="148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148"/>
      <c r="R119" s="148"/>
      <c r="S119" s="172"/>
      <c r="T119" s="286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9"/>
      <c r="AH119" s="148"/>
      <c r="AI119" s="262"/>
      <c r="AJ119" s="172"/>
      <c r="AK119" s="148"/>
      <c r="AL119" s="148"/>
    </row>
    <row r="120" spans="1:38" s="254" customFormat="1" ht="12.75" customHeight="1" x14ac:dyDescent="0.2">
      <c r="A120" s="148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148"/>
      <c r="R120" s="148"/>
      <c r="S120" s="172"/>
      <c r="T120" s="286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9"/>
      <c r="AH120" s="148"/>
      <c r="AI120" s="262"/>
      <c r="AJ120" s="172"/>
      <c r="AK120" s="148"/>
      <c r="AL120" s="148"/>
    </row>
    <row r="121" spans="1:38" s="254" customFormat="1" ht="12.75" customHeight="1" x14ac:dyDescent="0.2">
      <c r="A121" s="148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148"/>
      <c r="R121" s="148"/>
      <c r="S121" s="172"/>
      <c r="T121" s="286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9"/>
      <c r="AH121" s="148"/>
      <c r="AI121" s="262"/>
      <c r="AJ121" s="172"/>
      <c r="AK121" s="148"/>
      <c r="AL121" s="148"/>
    </row>
    <row r="122" spans="1:38" s="254" customFormat="1" ht="12.75" customHeight="1" x14ac:dyDescent="0.2">
      <c r="A122" s="148"/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148"/>
      <c r="R122" s="148"/>
      <c r="S122" s="172"/>
      <c r="T122" s="286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9"/>
      <c r="AH122" s="148"/>
      <c r="AI122" s="262"/>
      <c r="AJ122" s="172"/>
      <c r="AK122" s="148"/>
      <c r="AL122" s="148"/>
    </row>
    <row r="123" spans="1:38" s="254" customFormat="1" ht="12.75" customHeight="1" x14ac:dyDescent="0.2">
      <c r="A123" s="148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148"/>
      <c r="R123" s="148"/>
      <c r="S123" s="172"/>
      <c r="T123" s="286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9"/>
      <c r="AH123" s="148"/>
      <c r="AI123" s="262"/>
      <c r="AJ123" s="172"/>
      <c r="AK123" s="148"/>
      <c r="AL123" s="148"/>
    </row>
    <row r="124" spans="1:38" s="254" customFormat="1" ht="12.75" customHeight="1" x14ac:dyDescent="0.2">
      <c r="A124" s="148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148"/>
      <c r="R124" s="148"/>
      <c r="S124" s="172"/>
      <c r="T124" s="286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9"/>
      <c r="AH124" s="148"/>
      <c r="AI124" s="262"/>
      <c r="AJ124" s="172"/>
      <c r="AK124" s="148"/>
      <c r="AL124" s="148"/>
    </row>
    <row r="125" spans="1:38" s="254" customFormat="1" ht="12.75" customHeight="1" x14ac:dyDescent="0.2">
      <c r="A125" s="148"/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148"/>
      <c r="R125" s="148"/>
      <c r="S125" s="172"/>
      <c r="T125" s="286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9"/>
      <c r="AH125" s="148"/>
      <c r="AI125" s="262"/>
      <c r="AJ125" s="172"/>
      <c r="AK125" s="148"/>
      <c r="AL125" s="148"/>
    </row>
    <row r="126" spans="1:38" s="254" customFormat="1" ht="12.75" customHeight="1" x14ac:dyDescent="0.2">
      <c r="A126" s="148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148"/>
      <c r="R126" s="148"/>
      <c r="S126" s="172"/>
      <c r="T126" s="286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9"/>
      <c r="AH126" s="148"/>
      <c r="AI126" s="262"/>
      <c r="AJ126" s="172"/>
      <c r="AK126" s="148"/>
      <c r="AL126" s="148"/>
    </row>
    <row r="127" spans="1:38" s="254" customFormat="1" ht="12.75" customHeight="1" x14ac:dyDescent="0.2">
      <c r="A127" s="148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148"/>
      <c r="R127" s="148"/>
      <c r="S127" s="172"/>
      <c r="T127" s="286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9"/>
      <c r="AH127" s="148"/>
      <c r="AI127" s="262"/>
      <c r="AJ127" s="172"/>
      <c r="AK127" s="148"/>
      <c r="AL127" s="148"/>
    </row>
    <row r="128" spans="1:38" s="254" customFormat="1" ht="12.75" customHeight="1" x14ac:dyDescent="0.2">
      <c r="A128" s="148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148"/>
      <c r="R128" s="148"/>
      <c r="S128" s="172"/>
      <c r="T128" s="286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9"/>
      <c r="AH128" s="148"/>
      <c r="AI128" s="262"/>
      <c r="AJ128" s="172"/>
      <c r="AK128" s="148"/>
      <c r="AL128" s="148"/>
    </row>
    <row r="129" spans="1:38" s="254" customFormat="1" ht="12.75" customHeight="1" x14ac:dyDescent="0.2">
      <c r="A129" s="148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148"/>
      <c r="R129" s="148"/>
      <c r="S129" s="172"/>
      <c r="T129" s="286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9"/>
      <c r="AH129" s="148"/>
      <c r="AI129" s="262"/>
      <c r="AJ129" s="172"/>
      <c r="AK129" s="148"/>
      <c r="AL129" s="148"/>
    </row>
    <row r="130" spans="1:38" s="254" customFormat="1" ht="12.75" customHeight="1" x14ac:dyDescent="0.2">
      <c r="A130" s="148"/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148"/>
      <c r="R130" s="148"/>
      <c r="S130" s="172"/>
      <c r="T130" s="286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9"/>
      <c r="AH130" s="148"/>
      <c r="AI130" s="262"/>
      <c r="AJ130" s="172"/>
      <c r="AK130" s="148"/>
      <c r="AL130" s="148"/>
    </row>
    <row r="131" spans="1:38" s="254" customFormat="1" ht="12.75" customHeight="1" x14ac:dyDescent="0.2">
      <c r="A131" s="148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148"/>
      <c r="R131" s="148"/>
      <c r="S131" s="172"/>
      <c r="T131" s="286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9"/>
      <c r="AH131" s="148"/>
      <c r="AI131" s="262"/>
      <c r="AJ131" s="172"/>
      <c r="AK131" s="148"/>
      <c r="AL131" s="148"/>
    </row>
    <row r="132" spans="1:38" s="254" customFormat="1" ht="12.75" customHeight="1" x14ac:dyDescent="0.2">
      <c r="A132" s="148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148"/>
      <c r="R132" s="148"/>
      <c r="S132" s="172"/>
      <c r="T132" s="286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9"/>
      <c r="AH132" s="148"/>
      <c r="AI132" s="262"/>
      <c r="AJ132" s="172"/>
      <c r="AK132" s="148"/>
      <c r="AL132" s="148"/>
    </row>
    <row r="133" spans="1:38" s="254" customFormat="1" ht="12.75" customHeight="1" x14ac:dyDescent="0.2">
      <c r="A133" s="148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148"/>
      <c r="R133" s="148"/>
      <c r="S133" s="172"/>
      <c r="T133" s="286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9"/>
      <c r="AH133" s="148"/>
      <c r="AI133" s="262"/>
      <c r="AJ133" s="172"/>
      <c r="AK133" s="148"/>
      <c r="AL133" s="148"/>
    </row>
    <row r="134" spans="1:38" s="254" customFormat="1" ht="12.75" customHeight="1" x14ac:dyDescent="0.2">
      <c r="A134" s="148"/>
      <c r="C134" s="262"/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2"/>
      <c r="Q134" s="148"/>
      <c r="R134" s="148"/>
      <c r="S134" s="172"/>
      <c r="T134" s="286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9"/>
      <c r="AH134" s="148"/>
      <c r="AI134" s="262"/>
      <c r="AJ134" s="172"/>
      <c r="AK134" s="148"/>
      <c r="AL134" s="148"/>
    </row>
    <row r="135" spans="1:38" s="254" customFormat="1" ht="12.75" customHeight="1" x14ac:dyDescent="0.2">
      <c r="A135" s="148"/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148"/>
      <c r="R135" s="148"/>
      <c r="S135" s="172"/>
      <c r="T135" s="286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9"/>
      <c r="AH135" s="148"/>
      <c r="AI135" s="262"/>
      <c r="AJ135" s="172"/>
      <c r="AK135" s="148"/>
      <c r="AL135" s="148"/>
    </row>
    <row r="136" spans="1:38" s="254" customFormat="1" ht="12.75" customHeight="1" x14ac:dyDescent="0.2">
      <c r="A136" s="148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148"/>
      <c r="R136" s="148"/>
      <c r="S136" s="172"/>
      <c r="T136" s="286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9"/>
      <c r="AH136" s="148"/>
      <c r="AI136" s="262"/>
      <c r="AJ136" s="172"/>
      <c r="AK136" s="148"/>
      <c r="AL136" s="148"/>
    </row>
    <row r="137" spans="1:38" s="254" customFormat="1" ht="12.75" customHeight="1" x14ac:dyDescent="0.2">
      <c r="A137" s="148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62"/>
      <c r="O137" s="262"/>
      <c r="P137" s="262"/>
      <c r="Q137" s="148"/>
      <c r="R137" s="148"/>
      <c r="S137" s="172"/>
      <c r="T137" s="286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9"/>
      <c r="AH137" s="148"/>
      <c r="AI137" s="262"/>
      <c r="AJ137" s="172"/>
      <c r="AK137" s="148"/>
      <c r="AL137" s="148"/>
    </row>
    <row r="138" spans="1:38" s="254" customFormat="1" ht="12.75" customHeight="1" x14ac:dyDescent="0.2">
      <c r="A138" s="148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148"/>
      <c r="R138" s="148"/>
      <c r="S138" s="172"/>
      <c r="T138" s="286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9"/>
      <c r="AH138" s="148"/>
      <c r="AI138" s="262"/>
      <c r="AJ138" s="172"/>
      <c r="AK138" s="148"/>
      <c r="AL138" s="148"/>
    </row>
    <row r="139" spans="1:38" s="254" customFormat="1" ht="12.75" customHeight="1" x14ac:dyDescent="0.2">
      <c r="A139" s="148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148"/>
      <c r="R139" s="148"/>
      <c r="S139" s="172"/>
      <c r="T139" s="286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9"/>
      <c r="AH139" s="148"/>
      <c r="AI139" s="262"/>
      <c r="AJ139" s="172"/>
      <c r="AK139" s="148"/>
      <c r="AL139" s="148"/>
    </row>
    <row r="140" spans="1:38" s="254" customFormat="1" ht="12.75" customHeight="1" x14ac:dyDescent="0.2">
      <c r="A140" s="148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148"/>
      <c r="R140" s="148"/>
      <c r="S140" s="172"/>
      <c r="T140" s="286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9"/>
      <c r="AH140" s="148"/>
      <c r="AI140" s="262"/>
      <c r="AJ140" s="172"/>
      <c r="AK140" s="148"/>
      <c r="AL140" s="148"/>
    </row>
    <row r="141" spans="1:38" s="254" customFormat="1" ht="12.75" customHeight="1" x14ac:dyDescent="0.2">
      <c r="A141" s="148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148"/>
      <c r="R141" s="148"/>
      <c r="S141" s="172"/>
      <c r="T141" s="286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9"/>
      <c r="AH141" s="148"/>
      <c r="AI141" s="262"/>
      <c r="AJ141" s="172"/>
      <c r="AK141" s="148"/>
      <c r="AL141" s="148"/>
    </row>
    <row r="142" spans="1:38" s="254" customFormat="1" ht="12.75" customHeight="1" x14ac:dyDescent="0.2">
      <c r="A142" s="148"/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148"/>
      <c r="R142" s="148"/>
      <c r="S142" s="172"/>
      <c r="T142" s="286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9"/>
      <c r="AH142" s="148"/>
      <c r="AI142" s="262"/>
      <c r="AJ142" s="172"/>
      <c r="AK142" s="148"/>
      <c r="AL142" s="148"/>
    </row>
    <row r="143" spans="1:38" s="254" customFormat="1" ht="12.75" customHeight="1" x14ac:dyDescent="0.2">
      <c r="A143" s="148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148"/>
      <c r="R143" s="148"/>
      <c r="S143" s="172"/>
      <c r="T143" s="286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9"/>
      <c r="AH143" s="148"/>
      <c r="AI143" s="262"/>
      <c r="AJ143" s="172"/>
      <c r="AK143" s="148"/>
      <c r="AL143" s="148"/>
    </row>
    <row r="144" spans="1:38" s="254" customFormat="1" ht="12.75" customHeight="1" x14ac:dyDescent="0.2">
      <c r="A144" s="148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148"/>
      <c r="R144" s="148"/>
      <c r="S144" s="172"/>
      <c r="T144" s="286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9"/>
      <c r="AH144" s="148"/>
      <c r="AI144" s="262"/>
      <c r="AJ144" s="172"/>
      <c r="AK144" s="148"/>
      <c r="AL144" s="148"/>
    </row>
    <row r="145" spans="1:38" s="254" customFormat="1" ht="12.75" customHeight="1" x14ac:dyDescent="0.2">
      <c r="A145" s="148"/>
      <c r="C145" s="262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148"/>
      <c r="R145" s="148"/>
      <c r="S145" s="172"/>
      <c r="T145" s="286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9"/>
      <c r="AH145" s="148"/>
      <c r="AI145" s="262"/>
      <c r="AJ145" s="172"/>
      <c r="AK145" s="148"/>
      <c r="AL145" s="148"/>
    </row>
    <row r="146" spans="1:38" s="254" customFormat="1" ht="12.75" customHeight="1" x14ac:dyDescent="0.2">
      <c r="A146" s="148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148"/>
      <c r="R146" s="148"/>
      <c r="S146" s="172"/>
      <c r="T146" s="286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9"/>
      <c r="AH146" s="148"/>
      <c r="AI146" s="262"/>
      <c r="AJ146" s="172"/>
      <c r="AK146" s="148"/>
      <c r="AL146" s="148"/>
    </row>
    <row r="147" spans="1:38" s="254" customFormat="1" ht="12.75" customHeight="1" x14ac:dyDescent="0.2">
      <c r="A147" s="148"/>
      <c r="C147" s="262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148"/>
      <c r="R147" s="148"/>
      <c r="S147" s="172"/>
      <c r="T147" s="286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9"/>
      <c r="AH147" s="148"/>
      <c r="AI147" s="262"/>
      <c r="AJ147" s="172"/>
      <c r="AK147" s="148"/>
      <c r="AL147" s="148"/>
    </row>
    <row r="148" spans="1:38" s="254" customFormat="1" ht="12.75" customHeight="1" x14ac:dyDescent="0.2">
      <c r="A148" s="148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148"/>
      <c r="R148" s="148"/>
      <c r="S148" s="172"/>
      <c r="T148" s="286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9"/>
      <c r="AH148" s="148"/>
      <c r="AI148" s="262"/>
      <c r="AJ148" s="172"/>
      <c r="AK148" s="148"/>
      <c r="AL148" s="148"/>
    </row>
    <row r="149" spans="1:38" s="254" customFormat="1" ht="12.75" customHeight="1" x14ac:dyDescent="0.2">
      <c r="A149" s="148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148"/>
      <c r="R149" s="148"/>
      <c r="S149" s="172"/>
      <c r="T149" s="286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9"/>
      <c r="AH149" s="148"/>
      <c r="AI149" s="262"/>
      <c r="AJ149" s="172"/>
      <c r="AK149" s="148"/>
      <c r="AL149" s="148"/>
    </row>
    <row r="150" spans="1:38" s="254" customFormat="1" ht="12.75" customHeight="1" x14ac:dyDescent="0.2">
      <c r="A150" s="148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148"/>
      <c r="R150" s="148"/>
      <c r="S150" s="172"/>
      <c r="T150" s="286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9"/>
      <c r="AH150" s="148"/>
      <c r="AI150" s="262"/>
      <c r="AJ150" s="172"/>
      <c r="AK150" s="148"/>
      <c r="AL150" s="148"/>
    </row>
    <row r="151" spans="1:38" s="254" customFormat="1" ht="12.75" customHeight="1" x14ac:dyDescent="0.2">
      <c r="A151" s="148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148"/>
      <c r="R151" s="148"/>
      <c r="S151" s="172"/>
      <c r="T151" s="286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9"/>
      <c r="AH151" s="148"/>
      <c r="AI151" s="262"/>
      <c r="AJ151" s="172"/>
      <c r="AK151" s="148"/>
      <c r="AL151" s="148"/>
    </row>
    <row r="152" spans="1:38" s="254" customFormat="1" ht="12.75" customHeight="1" x14ac:dyDescent="0.2">
      <c r="A152" s="148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148"/>
      <c r="R152" s="148"/>
      <c r="S152" s="172"/>
      <c r="T152" s="286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9"/>
      <c r="AH152" s="148"/>
      <c r="AI152" s="262"/>
      <c r="AJ152" s="172"/>
      <c r="AK152" s="148"/>
      <c r="AL152" s="148"/>
    </row>
    <row r="153" spans="1:38" s="254" customFormat="1" ht="12.75" customHeight="1" x14ac:dyDescent="0.2">
      <c r="A153" s="148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148"/>
      <c r="R153" s="148"/>
      <c r="S153" s="172"/>
      <c r="T153" s="286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9"/>
      <c r="AH153" s="148"/>
      <c r="AI153" s="262"/>
      <c r="AJ153" s="172"/>
      <c r="AK153" s="148"/>
      <c r="AL153" s="148"/>
    </row>
    <row r="154" spans="1:38" s="254" customFormat="1" ht="12.75" customHeight="1" x14ac:dyDescent="0.2">
      <c r="A154" s="148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148"/>
      <c r="R154" s="148"/>
      <c r="S154" s="172"/>
      <c r="T154" s="286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9"/>
      <c r="AH154" s="148"/>
      <c r="AI154" s="262"/>
      <c r="AJ154" s="172"/>
      <c r="AK154" s="148"/>
      <c r="AL154" s="148"/>
    </row>
    <row r="155" spans="1:38" s="254" customFormat="1" ht="12.75" customHeight="1" x14ac:dyDescent="0.2">
      <c r="A155" s="148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148"/>
      <c r="R155" s="148"/>
      <c r="S155" s="172"/>
      <c r="T155" s="286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9"/>
      <c r="AH155" s="148"/>
      <c r="AI155" s="262"/>
      <c r="AJ155" s="172"/>
      <c r="AK155" s="148"/>
      <c r="AL155" s="148"/>
    </row>
    <row r="156" spans="1:38" s="254" customFormat="1" ht="12.75" customHeight="1" x14ac:dyDescent="0.2">
      <c r="A156" s="148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148"/>
      <c r="R156" s="148"/>
      <c r="S156" s="172"/>
      <c r="T156" s="286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9"/>
      <c r="AH156" s="148"/>
      <c r="AI156" s="262"/>
      <c r="AJ156" s="172"/>
      <c r="AK156" s="148"/>
      <c r="AL156" s="148"/>
    </row>
    <row r="157" spans="1:38" s="254" customFormat="1" ht="12.75" customHeight="1" x14ac:dyDescent="0.2">
      <c r="A157" s="148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148"/>
      <c r="R157" s="148"/>
      <c r="S157" s="172"/>
      <c r="T157" s="286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9"/>
      <c r="AH157" s="148"/>
      <c r="AI157" s="262"/>
      <c r="AJ157" s="172"/>
      <c r="AK157" s="148"/>
      <c r="AL157" s="148"/>
    </row>
    <row r="158" spans="1:38" s="254" customFormat="1" ht="12.75" customHeight="1" x14ac:dyDescent="0.2">
      <c r="A158" s="148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148"/>
      <c r="R158" s="148"/>
      <c r="S158" s="172"/>
      <c r="T158" s="286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9"/>
      <c r="AH158" s="148"/>
      <c r="AI158" s="262"/>
      <c r="AJ158" s="172"/>
      <c r="AK158" s="148"/>
      <c r="AL158" s="148"/>
    </row>
    <row r="159" spans="1:38" s="254" customFormat="1" ht="12.75" customHeight="1" x14ac:dyDescent="0.2">
      <c r="A159" s="148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148"/>
      <c r="R159" s="148"/>
      <c r="S159" s="172"/>
      <c r="T159" s="286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9"/>
      <c r="AH159" s="148"/>
      <c r="AI159" s="262"/>
      <c r="AJ159" s="172"/>
      <c r="AK159" s="148"/>
      <c r="AL159" s="148"/>
    </row>
    <row r="160" spans="1:38" s="254" customFormat="1" ht="12.75" customHeight="1" x14ac:dyDescent="0.2">
      <c r="A160" s="148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148"/>
      <c r="R160" s="148"/>
      <c r="S160" s="172"/>
      <c r="T160" s="286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9"/>
      <c r="AH160" s="148"/>
      <c r="AI160" s="262"/>
      <c r="AJ160" s="172"/>
      <c r="AK160" s="148"/>
      <c r="AL160" s="148"/>
    </row>
    <row r="161" spans="1:38" s="254" customFormat="1" ht="12.75" customHeight="1" x14ac:dyDescent="0.2">
      <c r="A161" s="148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148"/>
      <c r="R161" s="148"/>
      <c r="S161" s="172"/>
      <c r="T161" s="286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9"/>
      <c r="AH161" s="148"/>
      <c r="AI161" s="262"/>
      <c r="AJ161" s="172"/>
      <c r="AK161" s="148"/>
      <c r="AL161" s="148"/>
    </row>
    <row r="162" spans="1:38" s="254" customFormat="1" ht="12.75" customHeight="1" x14ac:dyDescent="0.2">
      <c r="A162" s="148"/>
      <c r="C162" s="262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148"/>
      <c r="R162" s="148"/>
      <c r="S162" s="172"/>
      <c r="T162" s="286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9"/>
      <c r="AH162" s="148"/>
      <c r="AI162" s="262"/>
      <c r="AJ162" s="172"/>
      <c r="AK162" s="148"/>
      <c r="AL162" s="148"/>
    </row>
    <row r="163" spans="1:38" s="254" customFormat="1" ht="12.75" customHeight="1" x14ac:dyDescent="0.2">
      <c r="A163" s="148"/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148"/>
      <c r="R163" s="148"/>
      <c r="S163" s="172"/>
      <c r="T163" s="286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9"/>
      <c r="AH163" s="148"/>
      <c r="AI163" s="262"/>
      <c r="AJ163" s="172"/>
      <c r="AK163" s="148"/>
      <c r="AL163" s="148"/>
    </row>
    <row r="164" spans="1:38" s="254" customFormat="1" ht="12.75" customHeight="1" x14ac:dyDescent="0.2">
      <c r="A164" s="148"/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148"/>
      <c r="R164" s="148"/>
      <c r="S164" s="172"/>
      <c r="T164" s="286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9"/>
      <c r="AH164" s="148"/>
      <c r="AI164" s="262"/>
      <c r="AJ164" s="172"/>
      <c r="AK164" s="148"/>
      <c r="AL164" s="148"/>
    </row>
    <row r="165" spans="1:38" s="254" customFormat="1" ht="12.75" customHeight="1" x14ac:dyDescent="0.2">
      <c r="A165" s="148"/>
      <c r="C165" s="262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148"/>
      <c r="R165" s="148"/>
      <c r="S165" s="172"/>
      <c r="T165" s="286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9"/>
      <c r="AH165" s="148"/>
      <c r="AI165" s="262"/>
      <c r="AJ165" s="172"/>
      <c r="AK165" s="148"/>
      <c r="AL165" s="148"/>
    </row>
    <row r="166" spans="1:38" s="254" customFormat="1" ht="12.75" customHeight="1" x14ac:dyDescent="0.2">
      <c r="A166" s="148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148"/>
      <c r="R166" s="148"/>
      <c r="S166" s="172"/>
      <c r="T166" s="286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9"/>
      <c r="AH166" s="148"/>
      <c r="AI166" s="262"/>
      <c r="AJ166" s="172"/>
      <c r="AK166" s="148"/>
      <c r="AL166" s="148"/>
    </row>
    <row r="167" spans="1:38" s="254" customFormat="1" ht="12.75" customHeight="1" x14ac:dyDescent="0.2">
      <c r="A167" s="148"/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148"/>
      <c r="R167" s="148"/>
      <c r="S167" s="172"/>
      <c r="T167" s="286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9"/>
      <c r="AH167" s="148"/>
      <c r="AI167" s="262"/>
      <c r="AJ167" s="172"/>
      <c r="AK167" s="148"/>
      <c r="AL167" s="148"/>
    </row>
    <row r="168" spans="1:38" s="254" customFormat="1" ht="12.75" customHeight="1" x14ac:dyDescent="0.2">
      <c r="A168" s="148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148"/>
      <c r="R168" s="148"/>
      <c r="S168" s="172"/>
      <c r="T168" s="286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9"/>
      <c r="AH168" s="148"/>
      <c r="AI168" s="262"/>
      <c r="AJ168" s="172"/>
      <c r="AK168" s="148"/>
      <c r="AL168" s="148"/>
    </row>
    <row r="169" spans="1:38" s="254" customFormat="1" ht="12.75" customHeight="1" x14ac:dyDescent="0.2">
      <c r="A169" s="148"/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148"/>
      <c r="R169" s="148"/>
      <c r="S169" s="172"/>
      <c r="T169" s="286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9"/>
      <c r="AH169" s="148"/>
      <c r="AI169" s="262"/>
      <c r="AJ169" s="172"/>
      <c r="AK169" s="148"/>
      <c r="AL169" s="148"/>
    </row>
    <row r="170" spans="1:38" s="254" customFormat="1" ht="12.75" customHeight="1" x14ac:dyDescent="0.2">
      <c r="A170" s="148"/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148"/>
      <c r="R170" s="148"/>
      <c r="S170" s="172"/>
      <c r="T170" s="286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9"/>
      <c r="AH170" s="148"/>
      <c r="AI170" s="262"/>
      <c r="AJ170" s="172"/>
      <c r="AK170" s="148"/>
      <c r="AL170" s="148"/>
    </row>
    <row r="171" spans="1:38" s="254" customFormat="1" ht="12.75" customHeight="1" x14ac:dyDescent="0.2">
      <c r="A171" s="148"/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148"/>
      <c r="R171" s="148"/>
      <c r="S171" s="172"/>
      <c r="T171" s="286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9"/>
      <c r="AH171" s="148"/>
      <c r="AI171" s="262"/>
      <c r="AJ171" s="172"/>
      <c r="AK171" s="148"/>
      <c r="AL171" s="148"/>
    </row>
    <row r="172" spans="1:38" s="254" customFormat="1" ht="12.75" customHeight="1" x14ac:dyDescent="0.2">
      <c r="A172" s="148"/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148"/>
      <c r="R172" s="148"/>
      <c r="S172" s="172"/>
      <c r="T172" s="286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9"/>
      <c r="AH172" s="148"/>
      <c r="AI172" s="262"/>
      <c r="AJ172" s="172"/>
      <c r="AK172" s="148"/>
      <c r="AL172" s="148"/>
    </row>
    <row r="173" spans="1:38" s="254" customFormat="1" ht="12.75" customHeight="1" x14ac:dyDescent="0.2">
      <c r="A173" s="148"/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148"/>
      <c r="R173" s="148"/>
      <c r="S173" s="172"/>
      <c r="T173" s="286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9"/>
      <c r="AH173" s="148"/>
      <c r="AI173" s="262"/>
      <c r="AJ173" s="172"/>
      <c r="AK173" s="148"/>
      <c r="AL173" s="148"/>
    </row>
    <row r="174" spans="1:38" s="254" customFormat="1" ht="12.75" customHeight="1" x14ac:dyDescent="0.2">
      <c r="A174" s="148"/>
      <c r="C174" s="262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148"/>
      <c r="R174" s="148"/>
      <c r="S174" s="172"/>
      <c r="T174" s="286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9"/>
      <c r="AH174" s="148"/>
      <c r="AI174" s="262"/>
      <c r="AJ174" s="172"/>
      <c r="AK174" s="148"/>
      <c r="AL174" s="148"/>
    </row>
    <row r="175" spans="1:38" s="254" customFormat="1" ht="12.75" customHeight="1" x14ac:dyDescent="0.2">
      <c r="A175" s="148"/>
      <c r="C175" s="262"/>
      <c r="D175" s="262"/>
      <c r="E175" s="262"/>
      <c r="F175" s="262"/>
      <c r="G175" s="262"/>
      <c r="H175" s="262"/>
      <c r="I175" s="262"/>
      <c r="J175" s="262"/>
      <c r="K175" s="262"/>
      <c r="L175" s="262"/>
      <c r="M175" s="262"/>
      <c r="N175" s="262"/>
      <c r="O175" s="262"/>
      <c r="P175" s="262"/>
      <c r="Q175" s="148"/>
      <c r="R175" s="148"/>
      <c r="S175" s="172"/>
      <c r="T175" s="286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9"/>
      <c r="AH175" s="148"/>
      <c r="AI175" s="262"/>
      <c r="AJ175" s="172"/>
      <c r="AK175" s="148"/>
      <c r="AL175" s="148"/>
    </row>
    <row r="176" spans="1:38" s="254" customFormat="1" ht="12.75" customHeight="1" x14ac:dyDescent="0.2">
      <c r="A176" s="148"/>
      <c r="C176" s="262"/>
      <c r="D176" s="262"/>
      <c r="E176" s="262"/>
      <c r="F176" s="262"/>
      <c r="G176" s="262"/>
      <c r="H176" s="262"/>
      <c r="I176" s="262"/>
      <c r="J176" s="262"/>
      <c r="K176" s="262"/>
      <c r="L176" s="262"/>
      <c r="M176" s="262"/>
      <c r="N176" s="262"/>
      <c r="O176" s="262"/>
      <c r="P176" s="262"/>
      <c r="Q176" s="148"/>
      <c r="R176" s="148"/>
      <c r="S176" s="172"/>
      <c r="T176" s="286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9"/>
      <c r="AH176" s="148"/>
      <c r="AI176" s="262"/>
      <c r="AJ176" s="172"/>
      <c r="AK176" s="148"/>
      <c r="AL176" s="148"/>
    </row>
    <row r="177" spans="1:38" s="254" customFormat="1" ht="12.75" customHeight="1" x14ac:dyDescent="0.2">
      <c r="A177" s="148"/>
      <c r="C177" s="262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2"/>
      <c r="P177" s="262"/>
      <c r="Q177" s="148"/>
      <c r="R177" s="148"/>
      <c r="S177" s="172"/>
      <c r="T177" s="286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9"/>
      <c r="AH177" s="148"/>
      <c r="AI177" s="262"/>
      <c r="AJ177" s="172"/>
      <c r="AK177" s="148"/>
      <c r="AL177" s="148"/>
    </row>
    <row r="178" spans="1:38" s="254" customFormat="1" ht="12.75" customHeight="1" x14ac:dyDescent="0.2">
      <c r="A178" s="148"/>
      <c r="C178" s="262"/>
      <c r="D178" s="262"/>
      <c r="E178" s="262"/>
      <c r="F178" s="262"/>
      <c r="G178" s="262"/>
      <c r="H178" s="262"/>
      <c r="I178" s="262"/>
      <c r="J178" s="262"/>
      <c r="K178" s="262"/>
      <c r="L178" s="262"/>
      <c r="M178" s="262"/>
      <c r="N178" s="262"/>
      <c r="O178" s="262"/>
      <c r="P178" s="262"/>
      <c r="Q178" s="148"/>
      <c r="R178" s="148"/>
      <c r="S178" s="172"/>
      <c r="T178" s="286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9"/>
      <c r="AH178" s="148"/>
      <c r="AI178" s="262"/>
      <c r="AJ178" s="172"/>
      <c r="AK178" s="148"/>
      <c r="AL178" s="148"/>
    </row>
    <row r="179" spans="1:38" s="254" customFormat="1" ht="12.75" customHeight="1" x14ac:dyDescent="0.2">
      <c r="A179" s="148"/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148"/>
      <c r="R179" s="148"/>
      <c r="S179" s="172"/>
      <c r="T179" s="286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9"/>
      <c r="AH179" s="148"/>
      <c r="AI179" s="262"/>
      <c r="AJ179" s="172"/>
      <c r="AK179" s="148"/>
      <c r="AL179" s="148"/>
    </row>
    <row r="180" spans="1:38" s="254" customFormat="1" ht="12.75" customHeight="1" x14ac:dyDescent="0.2">
      <c r="A180" s="148"/>
      <c r="C180" s="262"/>
      <c r="D180" s="262"/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148"/>
      <c r="R180" s="148"/>
      <c r="S180" s="172"/>
      <c r="T180" s="286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9"/>
      <c r="AH180" s="148"/>
      <c r="AI180" s="262"/>
      <c r="AJ180" s="172"/>
      <c r="AK180" s="148"/>
      <c r="AL180" s="148"/>
    </row>
    <row r="181" spans="1:38" s="254" customFormat="1" ht="12.75" customHeight="1" x14ac:dyDescent="0.2">
      <c r="A181" s="148"/>
      <c r="C181" s="262"/>
      <c r="D181" s="262"/>
      <c r="E181" s="262"/>
      <c r="F181" s="262"/>
      <c r="G181" s="262"/>
      <c r="H181" s="262"/>
      <c r="I181" s="262"/>
      <c r="J181" s="262"/>
      <c r="K181" s="262"/>
      <c r="L181" s="262"/>
      <c r="M181" s="262"/>
      <c r="N181" s="262"/>
      <c r="O181" s="262"/>
      <c r="P181" s="262"/>
      <c r="Q181" s="148"/>
      <c r="R181" s="148"/>
      <c r="S181" s="172"/>
      <c r="T181" s="286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9"/>
      <c r="AH181" s="148"/>
      <c r="AI181" s="262"/>
      <c r="AJ181" s="172"/>
      <c r="AK181" s="148"/>
      <c r="AL181" s="148"/>
    </row>
    <row r="182" spans="1:38" s="254" customFormat="1" ht="12.75" customHeight="1" x14ac:dyDescent="0.2">
      <c r="A182" s="148"/>
      <c r="C182" s="262"/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148"/>
      <c r="R182" s="148"/>
      <c r="S182" s="172"/>
      <c r="T182" s="286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9"/>
      <c r="AH182" s="148"/>
      <c r="AI182" s="262"/>
      <c r="AJ182" s="172"/>
      <c r="AK182" s="148"/>
      <c r="AL182" s="148"/>
    </row>
    <row r="183" spans="1:38" s="254" customFormat="1" ht="12.75" customHeight="1" x14ac:dyDescent="0.2">
      <c r="A183" s="148"/>
      <c r="C183" s="262"/>
      <c r="D183" s="262"/>
      <c r="E183" s="262"/>
      <c r="F183" s="262"/>
      <c r="G183" s="262"/>
      <c r="H183" s="262"/>
      <c r="I183" s="262"/>
      <c r="J183" s="262"/>
      <c r="K183" s="262"/>
      <c r="L183" s="262"/>
      <c r="M183" s="262"/>
      <c r="N183" s="262"/>
      <c r="O183" s="262"/>
      <c r="P183" s="262"/>
      <c r="Q183" s="148"/>
      <c r="R183" s="148"/>
      <c r="S183" s="172"/>
      <c r="T183" s="286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9"/>
      <c r="AH183" s="148"/>
      <c r="AI183" s="262"/>
      <c r="AJ183" s="172"/>
      <c r="AK183" s="148"/>
      <c r="AL183" s="148"/>
    </row>
    <row r="184" spans="1:38" s="254" customFormat="1" ht="12.75" customHeight="1" x14ac:dyDescent="0.2">
      <c r="A184" s="148"/>
      <c r="C184" s="262"/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2"/>
      <c r="P184" s="262"/>
      <c r="Q184" s="148"/>
      <c r="R184" s="148"/>
      <c r="S184" s="172"/>
      <c r="T184" s="286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9"/>
      <c r="AH184" s="148"/>
      <c r="AI184" s="262"/>
      <c r="AJ184" s="172"/>
      <c r="AK184" s="148"/>
      <c r="AL184" s="148"/>
    </row>
    <row r="185" spans="1:38" s="254" customFormat="1" ht="12.75" customHeight="1" x14ac:dyDescent="0.2">
      <c r="A185" s="148"/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148"/>
      <c r="R185" s="148"/>
      <c r="S185" s="172"/>
      <c r="T185" s="286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9"/>
      <c r="AH185" s="148"/>
      <c r="AI185" s="262"/>
      <c r="AJ185" s="172"/>
      <c r="AK185" s="148"/>
      <c r="AL185" s="148"/>
    </row>
    <row r="186" spans="1:38" s="254" customFormat="1" ht="12.75" customHeight="1" x14ac:dyDescent="0.2">
      <c r="A186" s="148"/>
      <c r="C186" s="262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148"/>
      <c r="R186" s="148"/>
      <c r="S186" s="172"/>
      <c r="T186" s="286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9"/>
      <c r="AH186" s="148"/>
      <c r="AI186" s="262"/>
      <c r="AJ186" s="172"/>
      <c r="AK186" s="148"/>
      <c r="AL186" s="148"/>
    </row>
    <row r="187" spans="1:38" s="254" customFormat="1" ht="12.75" customHeight="1" x14ac:dyDescent="0.2">
      <c r="A187" s="148"/>
      <c r="C187" s="262"/>
      <c r="D187" s="262"/>
      <c r="E187" s="262"/>
      <c r="F187" s="262"/>
      <c r="G187" s="262"/>
      <c r="H187" s="262"/>
      <c r="I187" s="262"/>
      <c r="J187" s="262"/>
      <c r="K187" s="262"/>
      <c r="L187" s="262"/>
      <c r="M187" s="262"/>
      <c r="N187" s="262"/>
      <c r="O187" s="262"/>
      <c r="P187" s="262"/>
      <c r="Q187" s="148"/>
      <c r="R187" s="148"/>
      <c r="S187" s="172"/>
      <c r="T187" s="286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9"/>
      <c r="AH187" s="148"/>
      <c r="AI187" s="262"/>
      <c r="AJ187" s="172"/>
      <c r="AK187" s="148"/>
      <c r="AL187" s="148"/>
    </row>
    <row r="188" spans="1:38" s="254" customFormat="1" ht="12.75" customHeight="1" x14ac:dyDescent="0.2">
      <c r="A188" s="148"/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 s="148"/>
      <c r="R188" s="148"/>
      <c r="S188" s="172"/>
      <c r="T188" s="286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9"/>
      <c r="AH188" s="148"/>
      <c r="AI188" s="262"/>
      <c r="AJ188" s="172"/>
      <c r="AK188" s="148"/>
      <c r="AL188" s="148"/>
    </row>
    <row r="189" spans="1:38" s="254" customFormat="1" ht="12.75" customHeight="1" x14ac:dyDescent="0.2">
      <c r="A189" s="148"/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148"/>
      <c r="R189" s="148"/>
      <c r="S189" s="172"/>
      <c r="T189" s="286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9"/>
      <c r="AH189" s="148"/>
      <c r="AI189" s="262"/>
      <c r="AJ189" s="172"/>
      <c r="AK189" s="148"/>
      <c r="AL189" s="148"/>
    </row>
    <row r="190" spans="1:38" s="254" customFormat="1" ht="12.75" customHeight="1" x14ac:dyDescent="0.2">
      <c r="A190" s="148"/>
      <c r="C190" s="262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/>
      <c r="Q190" s="148"/>
      <c r="R190" s="148"/>
      <c r="S190" s="172"/>
      <c r="T190" s="286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9"/>
      <c r="AH190" s="148"/>
      <c r="AI190" s="262"/>
      <c r="AJ190" s="172"/>
      <c r="AK190" s="148"/>
      <c r="AL190" s="148"/>
    </row>
    <row r="191" spans="1:38" s="254" customFormat="1" ht="12.75" customHeight="1" x14ac:dyDescent="0.2">
      <c r="A191" s="148"/>
      <c r="C191" s="262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  <c r="P191" s="262"/>
      <c r="Q191" s="148"/>
      <c r="R191" s="148"/>
      <c r="S191" s="172"/>
      <c r="T191" s="286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9"/>
      <c r="AH191" s="148"/>
      <c r="AI191" s="262"/>
      <c r="AJ191" s="172"/>
      <c r="AK191" s="148"/>
      <c r="AL191" s="148"/>
    </row>
    <row r="192" spans="1:38" s="254" customFormat="1" ht="12.75" customHeight="1" x14ac:dyDescent="0.2">
      <c r="A192" s="148"/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  <c r="N192" s="262"/>
      <c r="O192" s="262"/>
      <c r="P192" s="262"/>
      <c r="Q192" s="148"/>
      <c r="R192" s="148"/>
      <c r="S192" s="172"/>
      <c r="T192" s="286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9"/>
      <c r="AH192" s="148"/>
      <c r="AI192" s="262"/>
      <c r="AJ192" s="172"/>
      <c r="AK192" s="148"/>
      <c r="AL192" s="148"/>
    </row>
    <row r="193" spans="1:38" s="254" customFormat="1" ht="12.75" customHeight="1" x14ac:dyDescent="0.2">
      <c r="A193" s="148"/>
      <c r="C193" s="262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148"/>
      <c r="R193" s="148"/>
      <c r="S193" s="172"/>
      <c r="T193" s="286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9"/>
      <c r="AH193" s="148"/>
      <c r="AI193" s="262"/>
      <c r="AJ193" s="172"/>
      <c r="AK193" s="148"/>
      <c r="AL193" s="148"/>
    </row>
    <row r="194" spans="1:38" s="254" customFormat="1" ht="12.75" customHeight="1" x14ac:dyDescent="0.2">
      <c r="A194" s="148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148"/>
      <c r="R194" s="148"/>
      <c r="S194" s="172"/>
      <c r="T194" s="286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9"/>
      <c r="AH194" s="148"/>
      <c r="AI194" s="262"/>
      <c r="AJ194" s="172"/>
      <c r="AK194" s="148"/>
      <c r="AL194" s="148"/>
    </row>
    <row r="195" spans="1:38" s="254" customFormat="1" ht="12.75" customHeight="1" x14ac:dyDescent="0.2">
      <c r="A195" s="148"/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148"/>
      <c r="R195" s="148"/>
      <c r="S195" s="172"/>
      <c r="T195" s="286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9"/>
      <c r="AH195" s="148"/>
      <c r="AI195" s="262"/>
      <c r="AJ195" s="172"/>
      <c r="AK195" s="148"/>
      <c r="AL195" s="148"/>
    </row>
    <row r="196" spans="1:38" s="254" customFormat="1" ht="12.75" customHeight="1" x14ac:dyDescent="0.2">
      <c r="A196" s="148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148"/>
      <c r="R196" s="148"/>
      <c r="S196" s="172"/>
      <c r="T196" s="286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9"/>
      <c r="AH196" s="148"/>
      <c r="AI196" s="262"/>
      <c r="AJ196" s="172"/>
      <c r="AK196" s="148"/>
      <c r="AL196" s="148"/>
    </row>
    <row r="197" spans="1:38" s="254" customFormat="1" ht="12.75" customHeight="1" x14ac:dyDescent="0.2">
      <c r="A197" s="148"/>
      <c r="C197" s="262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262"/>
      <c r="O197" s="262"/>
      <c r="P197" s="262"/>
      <c r="Q197" s="148"/>
      <c r="R197" s="148"/>
      <c r="S197" s="172"/>
      <c r="T197" s="286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9"/>
      <c r="AH197" s="148"/>
      <c r="AI197" s="262"/>
      <c r="AJ197" s="172"/>
      <c r="AK197" s="148"/>
      <c r="AL197" s="148"/>
    </row>
    <row r="198" spans="1:38" s="254" customFormat="1" ht="12.75" customHeight="1" x14ac:dyDescent="0.2">
      <c r="A198" s="148"/>
      <c r="C198" s="262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62"/>
      <c r="O198" s="262"/>
      <c r="P198" s="262"/>
      <c r="Q198" s="148"/>
      <c r="R198" s="148"/>
      <c r="S198" s="172"/>
      <c r="T198" s="286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9"/>
      <c r="AH198" s="148"/>
      <c r="AI198" s="262"/>
      <c r="AJ198" s="172"/>
      <c r="AK198" s="148"/>
      <c r="AL198" s="148"/>
    </row>
    <row r="199" spans="1:38" s="254" customFormat="1" ht="12.75" customHeight="1" x14ac:dyDescent="0.2">
      <c r="A199" s="148"/>
      <c r="C199" s="262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  <c r="N199" s="262"/>
      <c r="O199" s="262"/>
      <c r="P199" s="262"/>
      <c r="Q199" s="148"/>
      <c r="R199" s="148"/>
      <c r="S199" s="172"/>
      <c r="T199" s="286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9"/>
      <c r="AH199" s="148"/>
      <c r="AI199" s="262"/>
      <c r="AJ199" s="172"/>
      <c r="AK199" s="148"/>
      <c r="AL199" s="148"/>
    </row>
    <row r="200" spans="1:38" s="254" customFormat="1" ht="12.75" customHeight="1" x14ac:dyDescent="0.2">
      <c r="A200" s="148"/>
      <c r="C200" s="262"/>
      <c r="D200" s="262"/>
      <c r="E200" s="262"/>
      <c r="F200" s="262"/>
      <c r="G200" s="262"/>
      <c r="H200" s="262"/>
      <c r="I200" s="262"/>
      <c r="J200" s="262"/>
      <c r="K200" s="262"/>
      <c r="L200" s="262"/>
      <c r="M200" s="262"/>
      <c r="N200" s="262"/>
      <c r="O200" s="262"/>
      <c r="P200" s="262"/>
      <c r="Q200" s="148"/>
      <c r="R200" s="148"/>
      <c r="S200" s="172"/>
      <c r="T200" s="286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9"/>
      <c r="AH200" s="148"/>
      <c r="AI200" s="262"/>
      <c r="AJ200" s="172"/>
      <c r="AK200" s="148"/>
      <c r="AL200" s="148"/>
    </row>
    <row r="201" spans="1:38" s="254" customFormat="1" ht="12.75" customHeight="1" x14ac:dyDescent="0.2">
      <c r="A201" s="148"/>
      <c r="C201" s="262"/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  <c r="P201" s="262"/>
      <c r="Q201" s="148"/>
      <c r="R201" s="148"/>
      <c r="S201" s="172"/>
      <c r="T201" s="286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9"/>
      <c r="AH201" s="148"/>
      <c r="AI201" s="262"/>
      <c r="AJ201" s="172"/>
      <c r="AK201" s="148"/>
      <c r="AL201" s="148"/>
    </row>
    <row r="202" spans="1:38" s="254" customFormat="1" ht="12.75" customHeight="1" x14ac:dyDescent="0.2">
      <c r="A202" s="148"/>
      <c r="C202" s="262"/>
      <c r="D202" s="262"/>
      <c r="E202" s="262"/>
      <c r="F202" s="262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148"/>
      <c r="R202" s="148"/>
      <c r="S202" s="172"/>
      <c r="T202" s="286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9"/>
      <c r="AH202" s="148"/>
      <c r="AI202" s="262"/>
      <c r="AJ202" s="172"/>
      <c r="AK202" s="148"/>
      <c r="AL202" s="148"/>
    </row>
    <row r="203" spans="1:38" s="254" customFormat="1" ht="12.75" customHeight="1" x14ac:dyDescent="0.2">
      <c r="A203" s="148"/>
      <c r="C203" s="262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148"/>
      <c r="R203" s="148"/>
      <c r="S203" s="172"/>
      <c r="T203" s="286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9"/>
      <c r="AH203" s="148"/>
      <c r="AI203" s="262"/>
      <c r="AJ203" s="172"/>
      <c r="AK203" s="148"/>
      <c r="AL203" s="148"/>
    </row>
    <row r="204" spans="1:38" s="254" customFormat="1" ht="12.75" customHeight="1" x14ac:dyDescent="0.2">
      <c r="A204" s="148"/>
      <c r="C204" s="262"/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262"/>
      <c r="P204" s="262"/>
      <c r="Q204" s="148"/>
      <c r="R204" s="148"/>
      <c r="S204" s="172"/>
      <c r="T204" s="286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9"/>
      <c r="AH204" s="148"/>
      <c r="AI204" s="262"/>
      <c r="AJ204" s="172"/>
      <c r="AK204" s="148"/>
      <c r="AL204" s="148"/>
    </row>
    <row r="205" spans="1:38" s="254" customFormat="1" ht="12.75" customHeight="1" x14ac:dyDescent="0.2">
      <c r="A205" s="148"/>
      <c r="C205" s="262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148"/>
      <c r="R205" s="148"/>
      <c r="S205" s="172"/>
      <c r="T205" s="286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9"/>
      <c r="AH205" s="148"/>
      <c r="AI205" s="262"/>
      <c r="AJ205" s="172"/>
      <c r="AK205" s="148"/>
      <c r="AL205" s="148"/>
    </row>
    <row r="206" spans="1:38" s="254" customFormat="1" ht="12.75" customHeight="1" x14ac:dyDescent="0.2">
      <c r="A206" s="148"/>
      <c r="C206" s="262"/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2"/>
      <c r="P206" s="262"/>
      <c r="Q206" s="148"/>
      <c r="R206" s="148"/>
      <c r="S206" s="172"/>
      <c r="T206" s="286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9"/>
      <c r="AH206" s="148"/>
      <c r="AI206" s="262"/>
      <c r="AJ206" s="172"/>
      <c r="AK206" s="148"/>
      <c r="AL206" s="148"/>
    </row>
    <row r="207" spans="1:38" s="254" customFormat="1" ht="12.75" customHeight="1" x14ac:dyDescent="0.2">
      <c r="A207" s="148"/>
      <c r="C207" s="262"/>
      <c r="D207" s="262"/>
      <c r="E207" s="262"/>
      <c r="F207" s="262"/>
      <c r="G207" s="262"/>
      <c r="H207" s="262"/>
      <c r="I207" s="262"/>
      <c r="J207" s="262"/>
      <c r="K207" s="262"/>
      <c r="L207" s="262"/>
      <c r="M207" s="262"/>
      <c r="N207" s="262"/>
      <c r="O207" s="262"/>
      <c r="P207" s="262"/>
      <c r="Q207" s="148"/>
      <c r="R207" s="148"/>
      <c r="S207" s="172"/>
      <c r="T207" s="286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9"/>
      <c r="AH207" s="148"/>
      <c r="AI207" s="262"/>
      <c r="AJ207" s="172"/>
      <c r="AK207" s="148"/>
      <c r="AL207" s="148"/>
    </row>
    <row r="208" spans="1:38" s="254" customFormat="1" ht="12.75" customHeight="1" x14ac:dyDescent="0.2">
      <c r="A208" s="148"/>
      <c r="C208" s="262"/>
      <c r="D208" s="262"/>
      <c r="E208" s="262"/>
      <c r="F208" s="262"/>
      <c r="G208" s="262"/>
      <c r="H208" s="262"/>
      <c r="I208" s="262"/>
      <c r="J208" s="262"/>
      <c r="K208" s="262"/>
      <c r="L208" s="262"/>
      <c r="M208" s="262"/>
      <c r="N208" s="262"/>
      <c r="O208" s="262"/>
      <c r="P208" s="262"/>
      <c r="Q208" s="148"/>
      <c r="R208" s="148"/>
      <c r="S208" s="172"/>
      <c r="T208" s="286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9"/>
      <c r="AH208" s="148"/>
      <c r="AI208" s="262"/>
      <c r="AJ208" s="172"/>
      <c r="AK208" s="148"/>
      <c r="AL208" s="148"/>
    </row>
    <row r="209" spans="1:38" s="254" customFormat="1" ht="12.75" customHeight="1" x14ac:dyDescent="0.2">
      <c r="A209" s="148"/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/>
      <c r="O209" s="262"/>
      <c r="P209" s="262"/>
      <c r="Q209" s="148"/>
      <c r="R209" s="148"/>
      <c r="S209" s="172"/>
      <c r="T209" s="286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9"/>
      <c r="AH209" s="148"/>
      <c r="AI209" s="262"/>
      <c r="AJ209" s="172"/>
      <c r="AK209" s="148"/>
      <c r="AL209" s="148"/>
    </row>
    <row r="210" spans="1:38" s="254" customFormat="1" ht="12.75" customHeight="1" x14ac:dyDescent="0.2">
      <c r="A210" s="148"/>
      <c r="C210" s="262"/>
      <c r="D210" s="262"/>
      <c r="E210" s="262"/>
      <c r="F210" s="262"/>
      <c r="G210" s="262"/>
      <c r="H210" s="262"/>
      <c r="I210" s="262"/>
      <c r="J210" s="262"/>
      <c r="K210" s="262"/>
      <c r="L210" s="262"/>
      <c r="M210" s="262"/>
      <c r="N210" s="262"/>
      <c r="O210" s="262"/>
      <c r="P210" s="262"/>
      <c r="Q210" s="148"/>
      <c r="R210" s="148"/>
      <c r="S210" s="172"/>
      <c r="T210" s="286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9"/>
      <c r="AH210" s="148"/>
      <c r="AI210" s="262"/>
      <c r="AJ210" s="172"/>
      <c r="AK210" s="148"/>
      <c r="AL210" s="148"/>
    </row>
    <row r="211" spans="1:38" s="254" customFormat="1" ht="12.75" customHeight="1" x14ac:dyDescent="0.2">
      <c r="A211" s="148"/>
      <c r="C211" s="262"/>
      <c r="D211" s="262"/>
      <c r="E211" s="262"/>
      <c r="F211" s="262"/>
      <c r="G211" s="262"/>
      <c r="H211" s="262"/>
      <c r="I211" s="262"/>
      <c r="J211" s="262"/>
      <c r="K211" s="262"/>
      <c r="L211" s="262"/>
      <c r="M211" s="262"/>
      <c r="N211" s="262"/>
      <c r="O211" s="262"/>
      <c r="P211" s="262"/>
      <c r="Q211" s="148"/>
      <c r="R211" s="148"/>
      <c r="S211" s="172"/>
      <c r="T211" s="286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9"/>
      <c r="AH211" s="148"/>
      <c r="AI211" s="262"/>
      <c r="AJ211" s="172"/>
      <c r="AK211" s="148"/>
      <c r="AL211" s="148"/>
    </row>
    <row r="212" spans="1:38" s="254" customFormat="1" ht="12.75" customHeight="1" x14ac:dyDescent="0.2">
      <c r="A212" s="148"/>
      <c r="C212" s="262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  <c r="N212" s="262"/>
      <c r="O212" s="262"/>
      <c r="P212" s="262"/>
      <c r="Q212" s="148"/>
      <c r="R212" s="148"/>
      <c r="S212" s="172"/>
      <c r="T212" s="286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9"/>
      <c r="AH212" s="148"/>
      <c r="AI212" s="262"/>
      <c r="AJ212" s="172"/>
      <c r="AK212" s="148"/>
      <c r="AL212" s="148"/>
    </row>
    <row r="213" spans="1:38" s="254" customFormat="1" ht="12.75" customHeight="1" x14ac:dyDescent="0.2">
      <c r="A213" s="148"/>
      <c r="C213" s="262"/>
      <c r="D213" s="262"/>
      <c r="E213" s="262"/>
      <c r="F213" s="262"/>
      <c r="G213" s="262"/>
      <c r="H213" s="262"/>
      <c r="I213" s="262"/>
      <c r="J213" s="262"/>
      <c r="K213" s="262"/>
      <c r="L213" s="262"/>
      <c r="M213" s="262"/>
      <c r="N213" s="262"/>
      <c r="O213" s="262"/>
      <c r="P213" s="262"/>
      <c r="Q213" s="148"/>
      <c r="R213" s="148"/>
      <c r="S213" s="172"/>
      <c r="T213" s="286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9"/>
      <c r="AH213" s="148"/>
      <c r="AI213" s="262"/>
      <c r="AJ213" s="172"/>
      <c r="AK213" s="148"/>
      <c r="AL213" s="148"/>
    </row>
    <row r="214" spans="1:38" s="254" customFormat="1" ht="12.75" customHeight="1" x14ac:dyDescent="0.2">
      <c r="A214" s="148"/>
      <c r="C214" s="262"/>
      <c r="D214" s="262"/>
      <c r="E214" s="262"/>
      <c r="F214" s="262"/>
      <c r="G214" s="262"/>
      <c r="H214" s="262"/>
      <c r="I214" s="262"/>
      <c r="J214" s="262"/>
      <c r="K214" s="262"/>
      <c r="L214" s="262"/>
      <c r="M214" s="262"/>
      <c r="N214" s="262"/>
      <c r="O214" s="262"/>
      <c r="P214" s="262"/>
      <c r="Q214" s="148"/>
      <c r="R214" s="148"/>
      <c r="S214" s="172"/>
      <c r="T214" s="286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9"/>
      <c r="AH214" s="148"/>
      <c r="AI214" s="262"/>
      <c r="AJ214" s="172"/>
      <c r="AK214" s="148"/>
      <c r="AL214" s="148"/>
    </row>
    <row r="215" spans="1:38" s="254" customFormat="1" ht="12.75" customHeight="1" x14ac:dyDescent="0.2">
      <c r="A215" s="148"/>
      <c r="C215" s="262"/>
      <c r="D215" s="262"/>
      <c r="E215" s="262"/>
      <c r="F215" s="262"/>
      <c r="G215" s="262"/>
      <c r="H215" s="262"/>
      <c r="I215" s="262"/>
      <c r="J215" s="262"/>
      <c r="K215" s="262"/>
      <c r="L215" s="262"/>
      <c r="M215" s="262"/>
      <c r="N215" s="262"/>
      <c r="O215" s="262"/>
      <c r="P215" s="262"/>
      <c r="Q215" s="148"/>
      <c r="R215" s="148"/>
      <c r="S215" s="172"/>
      <c r="T215" s="286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9"/>
      <c r="AH215" s="148"/>
      <c r="AI215" s="262"/>
      <c r="AJ215" s="172"/>
      <c r="AK215" s="148"/>
      <c r="AL215" s="148"/>
    </row>
    <row r="216" spans="1:38" s="254" customFormat="1" ht="12.75" customHeight="1" x14ac:dyDescent="0.2">
      <c r="A216" s="148"/>
      <c r="C216" s="262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  <c r="N216" s="262"/>
      <c r="O216" s="262"/>
      <c r="P216" s="262"/>
      <c r="Q216" s="148"/>
      <c r="R216" s="148"/>
      <c r="S216" s="172"/>
      <c r="T216" s="286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9"/>
      <c r="AH216" s="148"/>
      <c r="AI216" s="262"/>
      <c r="AJ216" s="172"/>
      <c r="AK216" s="148"/>
      <c r="AL216" s="148"/>
    </row>
    <row r="217" spans="1:38" s="254" customFormat="1" ht="12.75" customHeight="1" x14ac:dyDescent="0.2">
      <c r="A217" s="148"/>
      <c r="C217" s="262"/>
      <c r="D217" s="262"/>
      <c r="E217" s="262"/>
      <c r="F217" s="262"/>
      <c r="G217" s="262"/>
      <c r="H217" s="262"/>
      <c r="I217" s="262"/>
      <c r="J217" s="262"/>
      <c r="K217" s="262"/>
      <c r="L217" s="262"/>
      <c r="M217" s="262"/>
      <c r="N217" s="262"/>
      <c r="O217" s="262"/>
      <c r="P217" s="262"/>
      <c r="Q217" s="148"/>
      <c r="R217" s="148"/>
      <c r="S217" s="172"/>
      <c r="T217" s="286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9"/>
      <c r="AH217" s="148"/>
      <c r="AI217" s="262"/>
      <c r="AJ217" s="172"/>
      <c r="AK217" s="148"/>
      <c r="AL217" s="148"/>
    </row>
    <row r="218" spans="1:38" s="254" customFormat="1" ht="12.75" customHeight="1" x14ac:dyDescent="0.2">
      <c r="A218" s="148"/>
      <c r="C218" s="262"/>
      <c r="D218" s="262"/>
      <c r="E218" s="262"/>
      <c r="F218" s="262"/>
      <c r="G218" s="262"/>
      <c r="H218" s="262"/>
      <c r="I218" s="262"/>
      <c r="J218" s="262"/>
      <c r="K218" s="262"/>
      <c r="L218" s="262"/>
      <c r="M218" s="262"/>
      <c r="N218" s="262"/>
      <c r="O218" s="262"/>
      <c r="P218" s="262"/>
      <c r="Q218" s="148"/>
      <c r="R218" s="148"/>
      <c r="S218" s="172"/>
      <c r="T218" s="286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9"/>
      <c r="AH218" s="148"/>
      <c r="AI218" s="262"/>
      <c r="AJ218" s="172"/>
      <c r="AK218" s="148"/>
      <c r="AL218" s="148"/>
    </row>
    <row r="219" spans="1:38" s="254" customFormat="1" ht="12.75" customHeight="1" x14ac:dyDescent="0.2">
      <c r="A219" s="148"/>
      <c r="C219" s="262"/>
      <c r="D219" s="262"/>
      <c r="E219" s="262"/>
      <c r="F219" s="262"/>
      <c r="G219" s="262"/>
      <c r="H219" s="262"/>
      <c r="I219" s="262"/>
      <c r="J219" s="262"/>
      <c r="K219" s="262"/>
      <c r="L219" s="262"/>
      <c r="M219" s="262"/>
      <c r="N219" s="262"/>
      <c r="O219" s="262"/>
      <c r="P219" s="262"/>
      <c r="Q219" s="148"/>
      <c r="R219" s="148"/>
      <c r="S219" s="172"/>
      <c r="T219" s="286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9"/>
      <c r="AH219" s="148"/>
      <c r="AI219" s="262"/>
      <c r="AJ219" s="172"/>
      <c r="AK219" s="148"/>
      <c r="AL219" s="148"/>
    </row>
    <row r="220" spans="1:38" s="254" customFormat="1" ht="12.75" customHeight="1" x14ac:dyDescent="0.2">
      <c r="A220" s="148"/>
      <c r="C220" s="262"/>
      <c r="D220" s="262"/>
      <c r="E220" s="262"/>
      <c r="F220" s="262"/>
      <c r="G220" s="262"/>
      <c r="H220" s="262"/>
      <c r="I220" s="262"/>
      <c r="J220" s="262"/>
      <c r="K220" s="262"/>
      <c r="L220" s="262"/>
      <c r="M220" s="262"/>
      <c r="N220" s="262"/>
      <c r="O220" s="262"/>
      <c r="P220" s="262"/>
      <c r="Q220" s="148"/>
      <c r="R220" s="148"/>
      <c r="S220" s="172"/>
      <c r="T220" s="286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9"/>
      <c r="AH220" s="148"/>
      <c r="AI220" s="262"/>
      <c r="AJ220" s="172"/>
      <c r="AK220" s="148"/>
      <c r="AL220" s="148"/>
    </row>
    <row r="221" spans="1:38" s="254" customFormat="1" ht="12.75" customHeight="1" x14ac:dyDescent="0.2">
      <c r="A221" s="148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  <c r="M221" s="262"/>
      <c r="N221" s="262"/>
      <c r="O221" s="262"/>
      <c r="P221" s="262"/>
      <c r="Q221" s="148"/>
      <c r="R221" s="148"/>
      <c r="S221" s="172"/>
      <c r="T221" s="286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9"/>
      <c r="AH221" s="148"/>
      <c r="AI221" s="262"/>
      <c r="AJ221" s="172"/>
      <c r="AK221" s="148"/>
      <c r="AL221" s="148"/>
    </row>
    <row r="222" spans="1:38" s="254" customFormat="1" ht="12.75" customHeight="1" x14ac:dyDescent="0.2">
      <c r="A222" s="148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2"/>
      <c r="Q222" s="148"/>
      <c r="R222" s="148"/>
      <c r="S222" s="172"/>
      <c r="T222" s="286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9"/>
      <c r="AH222" s="148"/>
      <c r="AI222" s="262"/>
      <c r="AJ222" s="172"/>
      <c r="AK222" s="148"/>
      <c r="AL222" s="148"/>
    </row>
    <row r="223" spans="1:38" s="254" customFormat="1" ht="12.75" customHeight="1" x14ac:dyDescent="0.2">
      <c r="A223" s="148"/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148"/>
      <c r="R223" s="148"/>
      <c r="S223" s="172"/>
      <c r="T223" s="286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9"/>
      <c r="AH223" s="148"/>
      <c r="AI223" s="262"/>
      <c r="AJ223" s="172"/>
      <c r="AK223" s="148"/>
      <c r="AL223" s="148"/>
    </row>
    <row r="224" spans="1:38" s="254" customFormat="1" ht="12.75" customHeight="1" x14ac:dyDescent="0.2">
      <c r="A224" s="148"/>
      <c r="C224" s="262"/>
      <c r="D224" s="262"/>
      <c r="E224" s="262"/>
      <c r="F224" s="262"/>
      <c r="G224" s="262"/>
      <c r="H224" s="262"/>
      <c r="I224" s="262"/>
      <c r="J224" s="262"/>
      <c r="K224" s="262"/>
      <c r="L224" s="262"/>
      <c r="M224" s="262"/>
      <c r="N224" s="262"/>
      <c r="O224" s="262"/>
      <c r="P224" s="262"/>
      <c r="Q224" s="148"/>
      <c r="R224" s="148"/>
      <c r="S224" s="172"/>
      <c r="T224" s="286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9"/>
      <c r="AH224" s="148"/>
      <c r="AI224" s="262"/>
      <c r="AJ224" s="172"/>
      <c r="AK224" s="148"/>
      <c r="AL224" s="148"/>
    </row>
    <row r="225" spans="1:38" s="254" customFormat="1" ht="12.75" customHeight="1" x14ac:dyDescent="0.2">
      <c r="A225" s="148"/>
      <c r="C225" s="262"/>
      <c r="D225" s="262"/>
      <c r="E225" s="262"/>
      <c r="F225" s="262"/>
      <c r="G225" s="262"/>
      <c r="H225" s="262"/>
      <c r="I225" s="262"/>
      <c r="J225" s="262"/>
      <c r="K225" s="262"/>
      <c r="L225" s="262"/>
      <c r="M225" s="262"/>
      <c r="N225" s="262"/>
      <c r="O225" s="262"/>
      <c r="P225" s="262"/>
      <c r="Q225" s="148"/>
      <c r="R225" s="148"/>
      <c r="S225" s="172"/>
      <c r="T225" s="286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9"/>
      <c r="AH225" s="148"/>
      <c r="AI225" s="262"/>
      <c r="AJ225" s="172"/>
      <c r="AK225" s="148"/>
      <c r="AL225" s="148"/>
    </row>
    <row r="226" spans="1:38" s="254" customFormat="1" ht="12.75" customHeight="1" x14ac:dyDescent="0.2">
      <c r="A226" s="148"/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/>
      <c r="N226" s="262"/>
      <c r="O226" s="262"/>
      <c r="P226" s="262"/>
      <c r="Q226" s="148"/>
      <c r="R226" s="148"/>
      <c r="S226" s="172"/>
      <c r="T226" s="286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9"/>
      <c r="AH226" s="148"/>
      <c r="AI226" s="262"/>
      <c r="AJ226" s="172"/>
      <c r="AK226" s="148"/>
      <c r="AL226" s="148"/>
    </row>
    <row r="227" spans="1:38" s="254" customFormat="1" ht="12.75" customHeight="1" x14ac:dyDescent="0.2">
      <c r="A227" s="148"/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  <c r="M227" s="262"/>
      <c r="N227" s="262"/>
      <c r="O227" s="262"/>
      <c r="P227" s="262"/>
      <c r="Q227" s="148"/>
      <c r="R227" s="148"/>
      <c r="S227" s="172"/>
      <c r="T227" s="286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9"/>
      <c r="AH227" s="148"/>
      <c r="AI227" s="262"/>
      <c r="AJ227" s="172"/>
      <c r="AK227" s="148"/>
      <c r="AL227" s="148"/>
    </row>
    <row r="228" spans="1:38" s="254" customFormat="1" ht="12.75" customHeight="1" x14ac:dyDescent="0.2">
      <c r="A228" s="148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2"/>
      <c r="P228" s="262"/>
      <c r="Q228" s="148"/>
      <c r="R228" s="148"/>
      <c r="S228" s="172"/>
      <c r="T228" s="286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9"/>
      <c r="AH228" s="148"/>
      <c r="AI228" s="262"/>
      <c r="AJ228" s="172"/>
      <c r="AK228" s="148"/>
      <c r="AL228" s="148"/>
    </row>
    <row r="229" spans="1:38" s="254" customFormat="1" ht="12.75" customHeight="1" x14ac:dyDescent="0.2">
      <c r="A229" s="148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  <c r="O229" s="262"/>
      <c r="P229" s="262"/>
      <c r="Q229" s="148"/>
      <c r="R229" s="148"/>
      <c r="S229" s="172"/>
      <c r="T229" s="286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9"/>
      <c r="AH229" s="148"/>
      <c r="AI229" s="262"/>
      <c r="AJ229" s="172"/>
      <c r="AK229" s="148"/>
      <c r="AL229" s="148"/>
    </row>
    <row r="230" spans="1:38" s="254" customFormat="1" ht="12.75" customHeight="1" x14ac:dyDescent="0.2">
      <c r="A230" s="148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  <c r="O230" s="262"/>
      <c r="P230" s="262"/>
      <c r="Q230" s="148"/>
      <c r="R230" s="148"/>
      <c r="S230" s="172"/>
      <c r="T230" s="286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9"/>
      <c r="AH230" s="148"/>
      <c r="AI230" s="262"/>
      <c r="AJ230" s="172"/>
      <c r="AK230" s="148"/>
      <c r="AL230" s="148"/>
    </row>
    <row r="231" spans="1:38" s="254" customFormat="1" ht="12.75" customHeight="1" x14ac:dyDescent="0.2">
      <c r="A231" s="148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262"/>
      <c r="O231" s="262"/>
      <c r="P231" s="262"/>
      <c r="Q231" s="148"/>
      <c r="R231" s="148"/>
      <c r="S231" s="172"/>
      <c r="T231" s="286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9"/>
      <c r="AH231" s="148"/>
      <c r="AI231" s="262"/>
      <c r="AJ231" s="172"/>
      <c r="AK231" s="148"/>
      <c r="AL231" s="148"/>
    </row>
    <row r="232" spans="1:38" s="254" customFormat="1" ht="12.75" customHeight="1" x14ac:dyDescent="0.2">
      <c r="A232" s="148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148"/>
      <c r="R232" s="148"/>
      <c r="S232" s="172"/>
      <c r="T232" s="286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9"/>
      <c r="AH232" s="148"/>
      <c r="AI232" s="262"/>
      <c r="AJ232" s="172"/>
      <c r="AK232" s="148"/>
      <c r="AL232" s="148"/>
    </row>
    <row r="233" spans="1:38" s="254" customFormat="1" ht="12.75" customHeight="1" x14ac:dyDescent="0.2">
      <c r="A233" s="148"/>
      <c r="C233" s="262"/>
      <c r="D233" s="262"/>
      <c r="E233" s="262"/>
      <c r="F233" s="262"/>
      <c r="G233" s="262"/>
      <c r="H233" s="262"/>
      <c r="I233" s="262"/>
      <c r="J233" s="262"/>
      <c r="K233" s="262"/>
      <c r="L233" s="262"/>
      <c r="M233" s="262"/>
      <c r="N233" s="262"/>
      <c r="O233" s="262"/>
      <c r="P233" s="262"/>
      <c r="Q233" s="148"/>
      <c r="R233" s="148"/>
      <c r="S233" s="172"/>
      <c r="T233" s="286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9"/>
      <c r="AH233" s="148"/>
      <c r="AI233" s="262"/>
      <c r="AJ233" s="172"/>
      <c r="AK233" s="148"/>
      <c r="AL233" s="148"/>
    </row>
    <row r="234" spans="1:38" s="254" customFormat="1" ht="12.75" customHeight="1" x14ac:dyDescent="0.2">
      <c r="A234" s="148"/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  <c r="N234" s="262"/>
      <c r="O234" s="262"/>
      <c r="P234" s="262"/>
      <c r="Q234" s="148"/>
      <c r="R234" s="148"/>
      <c r="S234" s="172"/>
      <c r="T234" s="286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9"/>
      <c r="AH234" s="148"/>
      <c r="AI234" s="262"/>
      <c r="AJ234" s="172"/>
      <c r="AK234" s="148"/>
      <c r="AL234" s="148"/>
    </row>
    <row r="235" spans="1:38" s="254" customFormat="1" ht="12.75" customHeight="1" x14ac:dyDescent="0.2">
      <c r="A235" s="148"/>
      <c r="C235" s="262"/>
      <c r="D235" s="262"/>
      <c r="E235" s="262"/>
      <c r="F235" s="262"/>
      <c r="G235" s="262"/>
      <c r="H235" s="262"/>
      <c r="I235" s="262"/>
      <c r="J235" s="262"/>
      <c r="K235" s="262"/>
      <c r="L235" s="262"/>
      <c r="M235" s="262"/>
      <c r="N235" s="262"/>
      <c r="O235" s="262"/>
      <c r="P235" s="262"/>
      <c r="Q235" s="148"/>
      <c r="R235" s="148"/>
      <c r="S235" s="172"/>
      <c r="T235" s="286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9"/>
      <c r="AH235" s="148"/>
      <c r="AI235" s="262"/>
      <c r="AJ235" s="172"/>
      <c r="AK235" s="148"/>
      <c r="AL235" s="148"/>
    </row>
    <row r="236" spans="1:38" s="254" customFormat="1" ht="12.75" customHeight="1" x14ac:dyDescent="0.2">
      <c r="A236" s="148"/>
      <c r="C236" s="262"/>
      <c r="D236" s="262"/>
      <c r="E236" s="262"/>
      <c r="F236" s="262"/>
      <c r="G236" s="262"/>
      <c r="H236" s="262"/>
      <c r="I236" s="262"/>
      <c r="J236" s="262"/>
      <c r="K236" s="262"/>
      <c r="L236" s="262"/>
      <c r="M236" s="262"/>
      <c r="N236" s="262"/>
      <c r="O236" s="262"/>
      <c r="P236" s="262"/>
      <c r="Q236" s="148"/>
      <c r="R236" s="148"/>
      <c r="S236" s="172"/>
      <c r="T236" s="286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9"/>
      <c r="AH236" s="148"/>
      <c r="AI236" s="262"/>
      <c r="AJ236" s="172"/>
      <c r="AK236" s="148"/>
      <c r="AL236" s="148"/>
    </row>
    <row r="237" spans="1:38" s="254" customFormat="1" ht="12.75" customHeight="1" x14ac:dyDescent="0.2">
      <c r="A237" s="148"/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  <c r="N237" s="262"/>
      <c r="O237" s="262"/>
      <c r="P237" s="262"/>
      <c r="Q237" s="148"/>
      <c r="R237" s="148"/>
      <c r="S237" s="172"/>
      <c r="T237" s="286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9"/>
      <c r="AH237" s="148"/>
      <c r="AI237" s="262"/>
      <c r="AJ237" s="172"/>
      <c r="AK237" s="148"/>
      <c r="AL237" s="148"/>
    </row>
    <row r="238" spans="1:38" s="254" customFormat="1" ht="12.75" customHeight="1" x14ac:dyDescent="0.2">
      <c r="A238" s="148"/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  <c r="N238" s="262"/>
      <c r="O238" s="262"/>
      <c r="P238" s="262"/>
      <c r="Q238" s="148"/>
      <c r="R238" s="148"/>
      <c r="S238" s="172"/>
      <c r="T238" s="286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9"/>
      <c r="AH238" s="148"/>
      <c r="AI238" s="262"/>
      <c r="AJ238" s="172"/>
      <c r="AK238" s="148"/>
      <c r="AL238" s="148"/>
    </row>
    <row r="239" spans="1:38" s="254" customFormat="1" ht="12.75" customHeight="1" x14ac:dyDescent="0.2">
      <c r="A239" s="148"/>
      <c r="C239" s="262"/>
      <c r="D239" s="262"/>
      <c r="E239" s="262"/>
      <c r="F239" s="262"/>
      <c r="G239" s="262"/>
      <c r="H239" s="262"/>
      <c r="I239" s="262"/>
      <c r="J239" s="262"/>
      <c r="K239" s="262"/>
      <c r="L239" s="262"/>
      <c r="M239" s="262"/>
      <c r="N239" s="262"/>
      <c r="O239" s="262"/>
      <c r="P239" s="262"/>
      <c r="Q239" s="148"/>
      <c r="R239" s="148"/>
      <c r="S239" s="172"/>
      <c r="T239" s="286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9"/>
      <c r="AH239" s="148"/>
      <c r="AI239" s="262"/>
      <c r="AJ239" s="172"/>
      <c r="AK239" s="148"/>
      <c r="AL239" s="148"/>
    </row>
    <row r="240" spans="1:38" s="254" customFormat="1" ht="12.75" customHeight="1" x14ac:dyDescent="0.2">
      <c r="A240" s="148"/>
      <c r="C240" s="262"/>
      <c r="D240" s="262"/>
      <c r="E240" s="262"/>
      <c r="F240" s="262"/>
      <c r="G240" s="262"/>
      <c r="H240" s="262"/>
      <c r="I240" s="262"/>
      <c r="J240" s="262"/>
      <c r="K240" s="262"/>
      <c r="L240" s="262"/>
      <c r="M240" s="262"/>
      <c r="N240" s="262"/>
      <c r="O240" s="262"/>
      <c r="P240" s="262"/>
      <c r="Q240" s="148"/>
      <c r="R240" s="148"/>
      <c r="S240" s="172"/>
      <c r="T240" s="286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9"/>
      <c r="AH240" s="148"/>
      <c r="AI240" s="262"/>
      <c r="AJ240" s="172"/>
      <c r="AK240" s="148"/>
      <c r="AL240" s="148"/>
    </row>
    <row r="241" spans="1:38" s="254" customFormat="1" ht="12.75" customHeight="1" x14ac:dyDescent="0.2">
      <c r="A241" s="148"/>
      <c r="C241" s="262"/>
      <c r="D241" s="262"/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148"/>
      <c r="R241" s="148"/>
      <c r="S241" s="172"/>
      <c r="T241" s="286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9"/>
      <c r="AH241" s="148"/>
      <c r="AI241" s="262"/>
      <c r="AJ241" s="172"/>
      <c r="AK241" s="148"/>
      <c r="AL241" s="148"/>
    </row>
    <row r="242" spans="1:38" s="254" customFormat="1" ht="12.75" customHeight="1" x14ac:dyDescent="0.2">
      <c r="A242" s="148"/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  <c r="N242" s="262"/>
      <c r="O242" s="262"/>
      <c r="P242" s="262"/>
      <c r="Q242" s="148"/>
      <c r="R242" s="148"/>
      <c r="S242" s="172"/>
      <c r="T242" s="286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9"/>
      <c r="AH242" s="148"/>
      <c r="AI242" s="262"/>
      <c r="AJ242" s="172"/>
      <c r="AK242" s="148"/>
      <c r="AL242" s="148"/>
    </row>
    <row r="243" spans="1:38" s="254" customFormat="1" ht="12.75" customHeight="1" x14ac:dyDescent="0.2">
      <c r="A243" s="148"/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  <c r="N243" s="262"/>
      <c r="O243" s="262"/>
      <c r="P243" s="262"/>
      <c r="Q243" s="148"/>
      <c r="R243" s="148"/>
      <c r="S243" s="172"/>
      <c r="T243" s="286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9"/>
      <c r="AH243" s="148"/>
      <c r="AI243" s="262"/>
      <c r="AJ243" s="172"/>
      <c r="AK243" s="148"/>
      <c r="AL243" s="148"/>
    </row>
    <row r="244" spans="1:38" s="254" customFormat="1" ht="12.75" customHeight="1" x14ac:dyDescent="0.2">
      <c r="A244" s="148"/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148"/>
      <c r="R244" s="148"/>
      <c r="S244" s="172"/>
      <c r="T244" s="286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9"/>
      <c r="AH244" s="148"/>
      <c r="AI244" s="262"/>
      <c r="AJ244" s="172"/>
      <c r="AK244" s="148"/>
      <c r="AL244" s="148"/>
    </row>
    <row r="245" spans="1:38" s="254" customFormat="1" ht="12.75" customHeight="1" x14ac:dyDescent="0.2">
      <c r="A245" s="148"/>
      <c r="C245" s="262"/>
      <c r="D245" s="262"/>
      <c r="E245" s="262"/>
      <c r="F245" s="262"/>
      <c r="G245" s="262"/>
      <c r="H245" s="262"/>
      <c r="I245" s="262"/>
      <c r="J245" s="262"/>
      <c r="K245" s="262"/>
      <c r="L245" s="262"/>
      <c r="M245" s="262"/>
      <c r="N245" s="262"/>
      <c r="O245" s="262"/>
      <c r="P245" s="262"/>
      <c r="Q245" s="148"/>
      <c r="R245" s="148"/>
      <c r="S245" s="172"/>
      <c r="T245" s="286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9"/>
      <c r="AH245" s="148"/>
      <c r="AI245" s="262"/>
      <c r="AJ245" s="172"/>
      <c r="AK245" s="148"/>
      <c r="AL245" s="148"/>
    </row>
    <row r="246" spans="1:38" s="254" customFormat="1" ht="12.75" customHeight="1" x14ac:dyDescent="0.2">
      <c r="A246" s="148"/>
      <c r="C246" s="262"/>
      <c r="D246" s="262"/>
      <c r="E246" s="262"/>
      <c r="F246" s="262"/>
      <c r="G246" s="262"/>
      <c r="H246" s="262"/>
      <c r="I246" s="262"/>
      <c r="J246" s="262"/>
      <c r="K246" s="262"/>
      <c r="L246" s="262"/>
      <c r="M246" s="262"/>
      <c r="N246" s="262"/>
      <c r="O246" s="262"/>
      <c r="P246" s="262"/>
      <c r="Q246" s="148"/>
      <c r="R246" s="148"/>
      <c r="S246" s="172"/>
      <c r="T246" s="286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9"/>
      <c r="AH246" s="148"/>
      <c r="AI246" s="262"/>
      <c r="AJ246" s="172"/>
      <c r="AK246" s="148"/>
      <c r="AL246" s="148"/>
    </row>
    <row r="247" spans="1:38" s="254" customFormat="1" ht="12.75" customHeight="1" x14ac:dyDescent="0.2">
      <c r="A247" s="148"/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/>
      <c r="Q247" s="148"/>
      <c r="R247" s="148"/>
      <c r="S247" s="172"/>
      <c r="T247" s="286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9"/>
      <c r="AH247" s="148"/>
      <c r="AI247" s="262"/>
      <c r="AJ247" s="172"/>
      <c r="AK247" s="148"/>
      <c r="AL247" s="148"/>
    </row>
    <row r="248" spans="1:38" s="254" customFormat="1" ht="12.75" customHeight="1" x14ac:dyDescent="0.2">
      <c r="A248" s="148"/>
      <c r="C248" s="262"/>
      <c r="D248" s="262"/>
      <c r="E248" s="262"/>
      <c r="F248" s="262"/>
      <c r="G248" s="262"/>
      <c r="H248" s="262"/>
      <c r="I248" s="262"/>
      <c r="J248" s="262"/>
      <c r="K248" s="262"/>
      <c r="L248" s="262"/>
      <c r="M248" s="262"/>
      <c r="N248" s="262"/>
      <c r="O248" s="262"/>
      <c r="P248" s="262"/>
      <c r="Q248" s="148"/>
      <c r="R248" s="148"/>
      <c r="S248" s="172"/>
      <c r="T248" s="286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9"/>
      <c r="AH248" s="148"/>
      <c r="AI248" s="262"/>
      <c r="AJ248" s="172"/>
      <c r="AK248" s="148"/>
      <c r="AL248" s="148"/>
    </row>
    <row r="249" spans="1:38" s="254" customFormat="1" ht="12.75" customHeight="1" x14ac:dyDescent="0.2">
      <c r="A249" s="148"/>
      <c r="C249" s="262"/>
      <c r="D249" s="262"/>
      <c r="E249" s="262"/>
      <c r="F249" s="262"/>
      <c r="G249" s="262"/>
      <c r="H249" s="262"/>
      <c r="I249" s="262"/>
      <c r="J249" s="262"/>
      <c r="K249" s="262"/>
      <c r="L249" s="262"/>
      <c r="M249" s="262"/>
      <c r="N249" s="262"/>
      <c r="O249" s="262"/>
      <c r="P249" s="262"/>
      <c r="Q249" s="148"/>
      <c r="R249" s="148"/>
      <c r="S249" s="172"/>
      <c r="T249" s="286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9"/>
      <c r="AH249" s="148"/>
      <c r="AI249" s="262"/>
      <c r="AJ249" s="172"/>
      <c r="AK249" s="148"/>
      <c r="AL249" s="148"/>
    </row>
    <row r="250" spans="1:38" s="254" customFormat="1" ht="12.75" customHeight="1" x14ac:dyDescent="0.2">
      <c r="A250" s="148"/>
      <c r="C250" s="262"/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2"/>
      <c r="P250" s="262"/>
      <c r="Q250" s="148"/>
      <c r="R250" s="148"/>
      <c r="S250" s="172"/>
      <c r="T250" s="286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9"/>
      <c r="AH250" s="148"/>
      <c r="AI250" s="262"/>
      <c r="AJ250" s="172"/>
      <c r="AK250" s="148"/>
      <c r="AL250" s="148"/>
    </row>
    <row r="251" spans="1:38" s="254" customFormat="1" ht="12.75" customHeight="1" x14ac:dyDescent="0.2">
      <c r="A251" s="148"/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148"/>
      <c r="R251" s="148"/>
      <c r="S251" s="172"/>
      <c r="T251" s="286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9"/>
      <c r="AH251" s="148"/>
      <c r="AI251" s="262"/>
      <c r="AJ251" s="172"/>
      <c r="AK251" s="148"/>
      <c r="AL251" s="148"/>
    </row>
    <row r="252" spans="1:38" s="254" customFormat="1" ht="12.75" customHeight="1" x14ac:dyDescent="0.2">
      <c r="A252" s="148"/>
      <c r="C252" s="262"/>
      <c r="D252" s="262"/>
      <c r="E252" s="262"/>
      <c r="F252" s="262"/>
      <c r="G252" s="262"/>
      <c r="H252" s="262"/>
      <c r="I252" s="262"/>
      <c r="J252" s="262"/>
      <c r="K252" s="262"/>
      <c r="L252" s="262"/>
      <c r="M252" s="262"/>
      <c r="N252" s="262"/>
      <c r="O252" s="262"/>
      <c r="P252" s="262"/>
      <c r="Q252" s="148"/>
      <c r="R252" s="148"/>
      <c r="S252" s="172"/>
      <c r="T252" s="286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9"/>
      <c r="AH252" s="148"/>
      <c r="AI252" s="262"/>
      <c r="AJ252" s="172"/>
      <c r="AK252" s="148"/>
      <c r="AL252" s="148"/>
    </row>
    <row r="253" spans="1:38" s="254" customFormat="1" ht="12.75" customHeight="1" x14ac:dyDescent="0.2">
      <c r="A253" s="148"/>
      <c r="C253" s="262"/>
      <c r="D253" s="262"/>
      <c r="E253" s="262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148"/>
      <c r="R253" s="148"/>
      <c r="S253" s="172"/>
      <c r="T253" s="286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9"/>
      <c r="AH253" s="148"/>
      <c r="AI253" s="262"/>
      <c r="AJ253" s="172"/>
      <c r="AK253" s="148"/>
      <c r="AL253" s="148"/>
    </row>
    <row r="254" spans="1:38" s="254" customFormat="1" ht="12.75" customHeight="1" x14ac:dyDescent="0.2">
      <c r="A254" s="148"/>
      <c r="C254" s="262"/>
      <c r="D254" s="262"/>
      <c r="E254" s="262"/>
      <c r="F254" s="262"/>
      <c r="G254" s="262"/>
      <c r="H254" s="262"/>
      <c r="I254" s="262"/>
      <c r="J254" s="262"/>
      <c r="K254" s="262"/>
      <c r="L254" s="262"/>
      <c r="M254" s="262"/>
      <c r="N254" s="262"/>
      <c r="O254" s="262"/>
      <c r="P254" s="262"/>
      <c r="Q254" s="148"/>
      <c r="R254" s="148"/>
      <c r="S254" s="172"/>
      <c r="T254" s="286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9"/>
      <c r="AH254" s="148"/>
      <c r="AI254" s="262"/>
      <c r="AJ254" s="172"/>
      <c r="AK254" s="148"/>
      <c r="AL254" s="148"/>
    </row>
    <row r="255" spans="1:38" s="254" customFormat="1" ht="12.75" customHeight="1" x14ac:dyDescent="0.2">
      <c r="A255" s="148"/>
      <c r="C255" s="262"/>
      <c r="D255" s="262"/>
      <c r="E255" s="262"/>
      <c r="F255" s="262"/>
      <c r="G255" s="262"/>
      <c r="H255" s="262"/>
      <c r="I255" s="262"/>
      <c r="J255" s="262"/>
      <c r="K255" s="262"/>
      <c r="L255" s="262"/>
      <c r="M255" s="262"/>
      <c r="N255" s="262"/>
      <c r="O255" s="262"/>
      <c r="P255" s="262"/>
      <c r="Q255" s="148"/>
      <c r="R255" s="148"/>
      <c r="S255" s="172"/>
      <c r="T255" s="286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9"/>
      <c r="AH255" s="148"/>
      <c r="AI255" s="262"/>
      <c r="AJ255" s="172"/>
      <c r="AK255" s="148"/>
      <c r="AL255" s="148"/>
    </row>
    <row r="256" spans="1:38" s="254" customFormat="1" ht="12.75" customHeight="1" x14ac:dyDescent="0.2">
      <c r="A256" s="148"/>
      <c r="C256" s="262"/>
      <c r="D256" s="262"/>
      <c r="E256" s="262"/>
      <c r="F256" s="262"/>
      <c r="G256" s="262"/>
      <c r="H256" s="262"/>
      <c r="I256" s="262"/>
      <c r="J256" s="262"/>
      <c r="K256" s="262"/>
      <c r="L256" s="262"/>
      <c r="M256" s="262"/>
      <c r="N256" s="262"/>
      <c r="O256" s="262"/>
      <c r="P256" s="262"/>
      <c r="Q256" s="148"/>
      <c r="R256" s="148"/>
      <c r="S256" s="172"/>
      <c r="T256" s="286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9"/>
      <c r="AH256" s="148"/>
      <c r="AI256" s="262"/>
      <c r="AJ256" s="172"/>
      <c r="AK256" s="148"/>
      <c r="AL256" s="148"/>
    </row>
    <row r="257" spans="1:38" s="254" customFormat="1" ht="12.75" customHeight="1" x14ac:dyDescent="0.2">
      <c r="A257" s="148"/>
      <c r="C257" s="262"/>
      <c r="D257" s="262"/>
      <c r="E257" s="262"/>
      <c r="F257" s="262"/>
      <c r="G257" s="262"/>
      <c r="H257" s="262"/>
      <c r="I257" s="262"/>
      <c r="J257" s="262"/>
      <c r="K257" s="262"/>
      <c r="L257" s="262"/>
      <c r="M257" s="262"/>
      <c r="N257" s="262"/>
      <c r="O257" s="262"/>
      <c r="P257" s="262"/>
      <c r="Q257" s="148"/>
      <c r="R257" s="148"/>
      <c r="S257" s="172"/>
      <c r="T257" s="286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9"/>
      <c r="AH257" s="148"/>
      <c r="AI257" s="262"/>
      <c r="AJ257" s="172"/>
      <c r="AK257" s="148"/>
      <c r="AL257" s="148"/>
    </row>
    <row r="258" spans="1:38" s="254" customFormat="1" ht="12.75" customHeight="1" x14ac:dyDescent="0.2">
      <c r="A258" s="148"/>
      <c r="C258" s="262"/>
      <c r="D258" s="262"/>
      <c r="E258" s="262"/>
      <c r="F258" s="262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148"/>
      <c r="R258" s="148"/>
      <c r="S258" s="172"/>
      <c r="T258" s="286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9"/>
      <c r="AH258" s="148"/>
      <c r="AI258" s="262"/>
      <c r="AJ258" s="172"/>
      <c r="AK258" s="148"/>
      <c r="AL258" s="148"/>
    </row>
    <row r="259" spans="1:38" s="254" customFormat="1" ht="12.75" customHeight="1" x14ac:dyDescent="0.2">
      <c r="A259" s="148"/>
      <c r="C259" s="262"/>
      <c r="D259" s="262"/>
      <c r="E259" s="262"/>
      <c r="F259" s="262"/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148"/>
      <c r="R259" s="148"/>
      <c r="S259" s="172"/>
      <c r="T259" s="286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9"/>
      <c r="AH259" s="148"/>
      <c r="AI259" s="262"/>
      <c r="AJ259" s="172"/>
      <c r="AK259" s="148"/>
      <c r="AL259" s="148"/>
    </row>
    <row r="260" spans="1:38" s="254" customFormat="1" ht="12.75" customHeight="1" x14ac:dyDescent="0.2">
      <c r="A260" s="148"/>
      <c r="C260" s="262"/>
      <c r="D260" s="262"/>
      <c r="E260" s="262"/>
      <c r="F260" s="262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148"/>
      <c r="R260" s="148"/>
      <c r="S260" s="172"/>
      <c r="T260" s="286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9"/>
      <c r="AH260" s="148"/>
      <c r="AI260" s="262"/>
      <c r="AJ260" s="172"/>
      <c r="AK260" s="148"/>
      <c r="AL260" s="148"/>
    </row>
    <row r="261" spans="1:38" s="254" customFormat="1" ht="12.75" customHeight="1" x14ac:dyDescent="0.2">
      <c r="A261" s="148"/>
      <c r="C261" s="262"/>
      <c r="D261" s="262"/>
      <c r="E261" s="262"/>
      <c r="F261" s="262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148"/>
      <c r="R261" s="148"/>
      <c r="S261" s="172"/>
      <c r="T261" s="286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9"/>
      <c r="AH261" s="148"/>
      <c r="AI261" s="262"/>
      <c r="AJ261" s="172"/>
      <c r="AK261" s="148"/>
      <c r="AL261" s="148"/>
    </row>
    <row r="262" spans="1:38" s="254" customFormat="1" ht="12.75" customHeight="1" x14ac:dyDescent="0.2">
      <c r="A262" s="148"/>
      <c r="C262" s="262"/>
      <c r="D262" s="262"/>
      <c r="E262" s="262"/>
      <c r="F262" s="262"/>
      <c r="G262" s="262"/>
      <c r="H262" s="262"/>
      <c r="I262" s="262"/>
      <c r="J262" s="262"/>
      <c r="K262" s="262"/>
      <c r="L262" s="262"/>
      <c r="M262" s="262"/>
      <c r="N262" s="262"/>
      <c r="O262" s="262"/>
      <c r="P262" s="262"/>
      <c r="Q262" s="148"/>
      <c r="R262" s="148"/>
      <c r="S262" s="172"/>
      <c r="T262" s="286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9"/>
      <c r="AH262" s="148"/>
      <c r="AI262" s="262"/>
      <c r="AJ262" s="172"/>
      <c r="AK262" s="148"/>
      <c r="AL262" s="148"/>
    </row>
    <row r="263" spans="1:38" s="254" customFormat="1" ht="12.75" customHeight="1" x14ac:dyDescent="0.2">
      <c r="A263" s="148"/>
      <c r="C263" s="262"/>
      <c r="D263" s="262"/>
      <c r="E263" s="262"/>
      <c r="F263" s="262"/>
      <c r="G263" s="262"/>
      <c r="H263" s="262"/>
      <c r="I263" s="262"/>
      <c r="J263" s="262"/>
      <c r="K263" s="262"/>
      <c r="L263" s="262"/>
      <c r="M263" s="262"/>
      <c r="N263" s="262"/>
      <c r="O263" s="262"/>
      <c r="P263" s="262"/>
      <c r="Q263" s="148"/>
      <c r="R263" s="148"/>
      <c r="S263" s="172"/>
      <c r="T263" s="286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9"/>
      <c r="AH263" s="148"/>
      <c r="AI263" s="262"/>
      <c r="AJ263" s="172"/>
      <c r="AK263" s="148"/>
      <c r="AL263" s="148"/>
    </row>
    <row r="264" spans="1:38" s="254" customFormat="1" ht="12.75" customHeight="1" x14ac:dyDescent="0.2">
      <c r="A264" s="148"/>
      <c r="C264" s="262"/>
      <c r="D264" s="262"/>
      <c r="E264" s="262"/>
      <c r="F264" s="262"/>
      <c r="G264" s="262"/>
      <c r="H264" s="262"/>
      <c r="I264" s="262"/>
      <c r="J264" s="262"/>
      <c r="K264" s="262"/>
      <c r="L264" s="262"/>
      <c r="M264" s="262"/>
      <c r="N264" s="262"/>
      <c r="O264" s="262"/>
      <c r="P264" s="262"/>
      <c r="Q264" s="148"/>
      <c r="R264" s="148"/>
      <c r="S264" s="172"/>
      <c r="T264" s="286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9"/>
      <c r="AH264" s="148"/>
      <c r="AI264" s="262"/>
      <c r="AJ264" s="172"/>
      <c r="AK264" s="148"/>
      <c r="AL264" s="148"/>
    </row>
    <row r="265" spans="1:38" s="254" customFormat="1" ht="12.75" customHeight="1" x14ac:dyDescent="0.2">
      <c r="A265" s="148"/>
      <c r="C265" s="262"/>
      <c r="D265" s="262"/>
      <c r="E265" s="262"/>
      <c r="F265" s="262"/>
      <c r="G265" s="262"/>
      <c r="H265" s="262"/>
      <c r="I265" s="262"/>
      <c r="J265" s="262"/>
      <c r="K265" s="262"/>
      <c r="L265" s="262"/>
      <c r="M265" s="262"/>
      <c r="N265" s="262"/>
      <c r="O265" s="262"/>
      <c r="P265" s="262"/>
      <c r="Q265" s="148"/>
      <c r="R265" s="148"/>
      <c r="S265" s="172"/>
      <c r="T265" s="286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9"/>
      <c r="AH265" s="148"/>
      <c r="AI265" s="262"/>
      <c r="AJ265" s="172"/>
      <c r="AK265" s="148"/>
      <c r="AL265" s="148"/>
    </row>
    <row r="266" spans="1:38" s="254" customFormat="1" ht="12.75" customHeight="1" x14ac:dyDescent="0.2">
      <c r="A266" s="148"/>
      <c r="C266" s="262"/>
      <c r="D266" s="262"/>
      <c r="E266" s="262"/>
      <c r="F266" s="262"/>
      <c r="G266" s="262"/>
      <c r="H266" s="262"/>
      <c r="I266" s="262"/>
      <c r="J266" s="262"/>
      <c r="K266" s="262"/>
      <c r="L266" s="262"/>
      <c r="M266" s="262"/>
      <c r="N266" s="262"/>
      <c r="O266" s="262"/>
      <c r="P266" s="262"/>
      <c r="Q266" s="148"/>
      <c r="R266" s="148"/>
      <c r="S266" s="172"/>
      <c r="T266" s="286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9"/>
      <c r="AH266" s="148"/>
      <c r="AI266" s="262"/>
      <c r="AJ266" s="172"/>
      <c r="AK266" s="148"/>
      <c r="AL266" s="148"/>
    </row>
    <row r="267" spans="1:38" s="254" customFormat="1" ht="12.75" customHeight="1" x14ac:dyDescent="0.2">
      <c r="A267" s="148"/>
      <c r="C267" s="262"/>
      <c r="D267" s="262"/>
      <c r="E267" s="262"/>
      <c r="F267" s="262"/>
      <c r="G267" s="262"/>
      <c r="H267" s="262"/>
      <c r="I267" s="262"/>
      <c r="J267" s="262"/>
      <c r="K267" s="262"/>
      <c r="L267" s="262"/>
      <c r="M267" s="262"/>
      <c r="N267" s="262"/>
      <c r="O267" s="262"/>
      <c r="P267" s="262"/>
      <c r="Q267" s="148"/>
      <c r="R267" s="148"/>
      <c r="S267" s="172"/>
      <c r="T267" s="286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9"/>
      <c r="AH267" s="148"/>
      <c r="AI267" s="262"/>
      <c r="AJ267" s="172"/>
      <c r="AK267" s="148"/>
      <c r="AL267" s="148"/>
    </row>
    <row r="268" spans="1:38" s="254" customFormat="1" ht="12.75" customHeight="1" x14ac:dyDescent="0.2">
      <c r="A268" s="148"/>
      <c r="C268" s="262"/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2"/>
      <c r="Q268" s="148"/>
      <c r="R268" s="148"/>
      <c r="S268" s="172"/>
      <c r="T268" s="286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9"/>
      <c r="AH268" s="148"/>
      <c r="AI268" s="262"/>
      <c r="AJ268" s="172"/>
      <c r="AK268" s="148"/>
      <c r="AL268" s="148"/>
    </row>
    <row r="269" spans="1:38" s="254" customFormat="1" ht="12.75" customHeight="1" x14ac:dyDescent="0.2">
      <c r="A269" s="148"/>
      <c r="C269" s="262"/>
      <c r="D269" s="262"/>
      <c r="E269" s="262"/>
      <c r="F269" s="262"/>
      <c r="G269" s="262"/>
      <c r="H269" s="262"/>
      <c r="I269" s="262"/>
      <c r="J269" s="262"/>
      <c r="K269" s="262"/>
      <c r="L269" s="262"/>
      <c r="M269" s="262"/>
      <c r="N269" s="262"/>
      <c r="O269" s="262"/>
      <c r="P269" s="262"/>
      <c r="Q269" s="148"/>
      <c r="R269" s="148"/>
      <c r="S269" s="172"/>
      <c r="T269" s="286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9"/>
      <c r="AH269" s="148"/>
      <c r="AI269" s="262"/>
      <c r="AJ269" s="172"/>
      <c r="AK269" s="148"/>
      <c r="AL269" s="148"/>
    </row>
    <row r="270" spans="1:38" s="254" customFormat="1" ht="12.75" customHeight="1" x14ac:dyDescent="0.2">
      <c r="A270" s="148"/>
      <c r="C270" s="262"/>
      <c r="D270" s="262"/>
      <c r="E270" s="262"/>
      <c r="F270" s="262"/>
      <c r="G270" s="262"/>
      <c r="H270" s="262"/>
      <c r="I270" s="262"/>
      <c r="J270" s="262"/>
      <c r="K270" s="262"/>
      <c r="L270" s="262"/>
      <c r="M270" s="262"/>
      <c r="N270" s="262"/>
      <c r="O270" s="262"/>
      <c r="P270" s="262"/>
      <c r="Q270" s="148"/>
      <c r="R270" s="148"/>
      <c r="S270" s="172"/>
      <c r="T270" s="286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9"/>
      <c r="AH270" s="148"/>
      <c r="AI270" s="262"/>
      <c r="AJ270" s="172"/>
      <c r="AK270" s="148"/>
      <c r="AL270" s="148"/>
    </row>
    <row r="271" spans="1:38" s="254" customFormat="1" ht="12.75" customHeight="1" x14ac:dyDescent="0.2">
      <c r="A271" s="148"/>
      <c r="C271" s="262"/>
      <c r="D271" s="262"/>
      <c r="E271" s="262"/>
      <c r="F271" s="262"/>
      <c r="G271" s="262"/>
      <c r="H271" s="262"/>
      <c r="I271" s="262"/>
      <c r="J271" s="262"/>
      <c r="K271" s="262"/>
      <c r="L271" s="262"/>
      <c r="M271" s="262"/>
      <c r="N271" s="262"/>
      <c r="O271" s="262"/>
      <c r="P271" s="262"/>
      <c r="Q271" s="148"/>
      <c r="R271" s="148"/>
      <c r="S271" s="172"/>
      <c r="T271" s="286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9"/>
      <c r="AH271" s="148"/>
      <c r="AI271" s="262"/>
      <c r="AJ271" s="172"/>
      <c r="AK271" s="148"/>
      <c r="AL271" s="148"/>
    </row>
    <row r="272" spans="1:38" s="254" customFormat="1" ht="12.75" customHeight="1" x14ac:dyDescent="0.2">
      <c r="A272" s="148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148"/>
      <c r="R272" s="148"/>
      <c r="S272" s="172"/>
      <c r="T272" s="286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9"/>
      <c r="AH272" s="148"/>
      <c r="AI272" s="262"/>
      <c r="AJ272" s="172"/>
      <c r="AK272" s="148"/>
      <c r="AL272" s="148"/>
    </row>
    <row r="273" spans="1:38" s="254" customFormat="1" ht="12.75" customHeight="1" x14ac:dyDescent="0.2">
      <c r="A273" s="148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148"/>
      <c r="R273" s="148"/>
      <c r="S273" s="172"/>
      <c r="T273" s="286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9"/>
      <c r="AH273" s="148"/>
      <c r="AI273" s="262"/>
      <c r="AJ273" s="172"/>
      <c r="AK273" s="148"/>
      <c r="AL273" s="148"/>
    </row>
    <row r="274" spans="1:38" s="254" customFormat="1" ht="12.75" customHeight="1" x14ac:dyDescent="0.2">
      <c r="A274" s="148"/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148"/>
      <c r="R274" s="148"/>
      <c r="S274" s="172"/>
      <c r="T274" s="286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9"/>
      <c r="AH274" s="148"/>
      <c r="AI274" s="262"/>
      <c r="AJ274" s="172"/>
      <c r="AK274" s="148"/>
      <c r="AL274" s="148"/>
    </row>
    <row r="275" spans="1:38" s="254" customFormat="1" ht="12.75" customHeight="1" x14ac:dyDescent="0.2">
      <c r="A275" s="148"/>
      <c r="C275" s="262"/>
      <c r="D275" s="262"/>
      <c r="E275" s="262"/>
      <c r="F275" s="262"/>
      <c r="G275" s="262"/>
      <c r="H275" s="262"/>
      <c r="I275" s="262"/>
      <c r="J275" s="262"/>
      <c r="K275" s="262"/>
      <c r="L275" s="262"/>
      <c r="M275" s="262"/>
      <c r="N275" s="262"/>
      <c r="O275" s="262"/>
      <c r="P275" s="262"/>
      <c r="Q275" s="148"/>
      <c r="R275" s="148"/>
      <c r="S275" s="172"/>
      <c r="T275" s="286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9"/>
      <c r="AH275" s="148"/>
      <c r="AI275" s="262"/>
      <c r="AJ275" s="172"/>
      <c r="AK275" s="148"/>
      <c r="AL275" s="148"/>
    </row>
    <row r="276" spans="1:38" s="254" customFormat="1" ht="12.75" customHeight="1" x14ac:dyDescent="0.2">
      <c r="A276" s="148"/>
      <c r="C276" s="262"/>
      <c r="D276" s="262"/>
      <c r="E276" s="262"/>
      <c r="F276" s="262"/>
      <c r="G276" s="262"/>
      <c r="H276" s="262"/>
      <c r="I276" s="262"/>
      <c r="J276" s="262"/>
      <c r="K276" s="262"/>
      <c r="L276" s="262"/>
      <c r="M276" s="262"/>
      <c r="N276" s="262"/>
      <c r="O276" s="262"/>
      <c r="P276" s="262"/>
      <c r="Q276" s="148"/>
      <c r="R276" s="148"/>
      <c r="S276" s="172"/>
      <c r="T276" s="286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9"/>
      <c r="AH276" s="148"/>
      <c r="AI276" s="262"/>
      <c r="AJ276" s="172"/>
      <c r="AK276" s="148"/>
      <c r="AL276" s="148"/>
    </row>
    <row r="277" spans="1:38" s="254" customFormat="1" ht="12.75" customHeight="1" x14ac:dyDescent="0.2">
      <c r="A277" s="148"/>
      <c r="C277" s="262"/>
      <c r="D277" s="262"/>
      <c r="E277" s="262"/>
      <c r="F277" s="262"/>
      <c r="G277" s="262"/>
      <c r="H277" s="262"/>
      <c r="I277" s="262"/>
      <c r="J277" s="262"/>
      <c r="K277" s="262"/>
      <c r="L277" s="262"/>
      <c r="M277" s="262"/>
      <c r="N277" s="262"/>
      <c r="O277" s="262"/>
      <c r="P277" s="262"/>
      <c r="Q277" s="148"/>
      <c r="R277" s="148"/>
      <c r="S277" s="172"/>
      <c r="T277" s="286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9"/>
      <c r="AH277" s="148"/>
      <c r="AI277" s="262"/>
      <c r="AJ277" s="172"/>
      <c r="AK277" s="148"/>
      <c r="AL277" s="148"/>
    </row>
    <row r="278" spans="1:38" s="254" customFormat="1" ht="12.75" customHeight="1" x14ac:dyDescent="0.2">
      <c r="A278" s="148"/>
      <c r="C278" s="262"/>
      <c r="D278" s="262"/>
      <c r="E278" s="262"/>
      <c r="F278" s="262"/>
      <c r="G278" s="262"/>
      <c r="H278" s="262"/>
      <c r="I278" s="262"/>
      <c r="J278" s="262"/>
      <c r="K278" s="262"/>
      <c r="L278" s="262"/>
      <c r="M278" s="262"/>
      <c r="N278" s="262"/>
      <c r="O278" s="262"/>
      <c r="P278" s="262"/>
      <c r="Q278" s="148"/>
      <c r="R278" s="148"/>
      <c r="S278" s="172"/>
      <c r="T278" s="286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9"/>
      <c r="AH278" s="148"/>
      <c r="AI278" s="262"/>
      <c r="AJ278" s="172"/>
      <c r="AK278" s="148"/>
      <c r="AL278" s="148"/>
    </row>
    <row r="279" spans="1:38" s="254" customFormat="1" ht="12.75" customHeight="1" x14ac:dyDescent="0.2">
      <c r="A279" s="148"/>
      <c r="C279" s="262"/>
      <c r="D279" s="262"/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148"/>
      <c r="R279" s="148"/>
      <c r="S279" s="172"/>
      <c r="T279" s="286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9"/>
      <c r="AH279" s="148"/>
      <c r="AI279" s="262"/>
      <c r="AJ279" s="172"/>
      <c r="AK279" s="148"/>
      <c r="AL279" s="148"/>
    </row>
    <row r="280" spans="1:38" s="254" customFormat="1" ht="12.75" customHeight="1" x14ac:dyDescent="0.2">
      <c r="A280" s="148"/>
      <c r="C280" s="262"/>
      <c r="D280" s="262"/>
      <c r="E280" s="262"/>
      <c r="F280" s="262"/>
      <c r="G280" s="262"/>
      <c r="H280" s="262"/>
      <c r="I280" s="262"/>
      <c r="J280" s="262"/>
      <c r="K280" s="262"/>
      <c r="L280" s="262"/>
      <c r="M280" s="262"/>
      <c r="N280" s="262"/>
      <c r="O280" s="262"/>
      <c r="P280" s="262"/>
      <c r="Q280" s="148"/>
      <c r="R280" s="148"/>
      <c r="S280" s="172"/>
      <c r="T280" s="286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9"/>
      <c r="AH280" s="148"/>
      <c r="AI280" s="262"/>
      <c r="AJ280" s="172"/>
      <c r="AK280" s="148"/>
      <c r="AL280" s="148"/>
    </row>
    <row r="281" spans="1:38" s="254" customFormat="1" ht="12.75" customHeight="1" x14ac:dyDescent="0.2">
      <c r="A281" s="148"/>
      <c r="C281" s="262"/>
      <c r="D281" s="262"/>
      <c r="E281" s="262"/>
      <c r="F281" s="262"/>
      <c r="G281" s="262"/>
      <c r="H281" s="262"/>
      <c r="I281" s="262"/>
      <c r="J281" s="262"/>
      <c r="K281" s="262"/>
      <c r="L281" s="262"/>
      <c r="M281" s="262"/>
      <c r="N281" s="262"/>
      <c r="O281" s="262"/>
      <c r="P281" s="262"/>
      <c r="Q281" s="148"/>
      <c r="R281" s="148"/>
      <c r="S281" s="172"/>
      <c r="T281" s="286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9"/>
      <c r="AH281" s="148"/>
      <c r="AI281" s="262"/>
      <c r="AJ281" s="172"/>
      <c r="AK281" s="148"/>
      <c r="AL281" s="148"/>
    </row>
    <row r="282" spans="1:38" s="254" customFormat="1" ht="12.75" customHeight="1" x14ac:dyDescent="0.2">
      <c r="A282" s="148"/>
      <c r="C282" s="262"/>
      <c r="D282" s="262"/>
      <c r="E282" s="262"/>
      <c r="F282" s="262"/>
      <c r="G282" s="262"/>
      <c r="H282" s="262"/>
      <c r="I282" s="262"/>
      <c r="J282" s="262"/>
      <c r="K282" s="262"/>
      <c r="L282" s="262"/>
      <c r="M282" s="262"/>
      <c r="N282" s="262"/>
      <c r="O282" s="262"/>
      <c r="P282" s="262"/>
      <c r="Q282" s="148"/>
      <c r="R282" s="148"/>
      <c r="S282" s="172"/>
      <c r="T282" s="286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9"/>
      <c r="AH282" s="148"/>
      <c r="AI282" s="262"/>
      <c r="AJ282" s="172"/>
      <c r="AK282" s="148"/>
      <c r="AL282" s="148"/>
    </row>
    <row r="283" spans="1:38" s="254" customFormat="1" ht="12.75" customHeight="1" x14ac:dyDescent="0.2">
      <c r="A283" s="148"/>
      <c r="C283" s="262"/>
      <c r="D283" s="262"/>
      <c r="E283" s="262"/>
      <c r="F283" s="262"/>
      <c r="G283" s="262"/>
      <c r="H283" s="262"/>
      <c r="I283" s="262"/>
      <c r="J283" s="262"/>
      <c r="K283" s="262"/>
      <c r="L283" s="262"/>
      <c r="M283" s="262"/>
      <c r="N283" s="262"/>
      <c r="O283" s="262"/>
      <c r="P283" s="262"/>
      <c r="Q283" s="148"/>
      <c r="R283" s="148"/>
      <c r="S283" s="172"/>
      <c r="T283" s="286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9"/>
      <c r="AH283" s="148"/>
      <c r="AI283" s="262"/>
      <c r="AJ283" s="172"/>
      <c r="AK283" s="148"/>
      <c r="AL283" s="148"/>
    </row>
    <row r="284" spans="1:38" s="254" customFormat="1" ht="12.75" customHeight="1" x14ac:dyDescent="0.2">
      <c r="A284" s="148"/>
      <c r="C284" s="262"/>
      <c r="D284" s="262"/>
      <c r="E284" s="262"/>
      <c r="F284" s="262"/>
      <c r="G284" s="262"/>
      <c r="H284" s="262"/>
      <c r="I284" s="262"/>
      <c r="J284" s="262"/>
      <c r="K284" s="262"/>
      <c r="L284" s="262"/>
      <c r="M284" s="262"/>
      <c r="N284" s="262"/>
      <c r="O284" s="262"/>
      <c r="P284" s="262"/>
      <c r="Q284" s="148"/>
      <c r="R284" s="148"/>
      <c r="S284" s="172"/>
      <c r="T284" s="286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9"/>
      <c r="AH284" s="148"/>
      <c r="AI284" s="262"/>
      <c r="AJ284" s="172"/>
      <c r="AK284" s="148"/>
      <c r="AL284" s="148"/>
    </row>
    <row r="285" spans="1:38" s="254" customFormat="1" ht="12.75" customHeight="1" x14ac:dyDescent="0.2">
      <c r="A285" s="148"/>
      <c r="C285" s="262"/>
      <c r="D285" s="262"/>
      <c r="E285" s="262"/>
      <c r="F285" s="262"/>
      <c r="G285" s="262"/>
      <c r="H285" s="262"/>
      <c r="I285" s="262"/>
      <c r="J285" s="262"/>
      <c r="K285" s="262"/>
      <c r="L285" s="262"/>
      <c r="M285" s="262"/>
      <c r="N285" s="262"/>
      <c r="O285" s="262"/>
      <c r="P285" s="262"/>
      <c r="Q285" s="148"/>
      <c r="R285" s="148"/>
      <c r="S285" s="172"/>
      <c r="T285" s="286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9"/>
      <c r="AH285" s="148"/>
      <c r="AI285" s="262"/>
      <c r="AJ285" s="172"/>
      <c r="AK285" s="148"/>
      <c r="AL285" s="148"/>
    </row>
    <row r="286" spans="1:38" s="254" customFormat="1" ht="12.75" customHeight="1" x14ac:dyDescent="0.2">
      <c r="A286" s="148"/>
      <c r="C286" s="262"/>
      <c r="D286" s="262"/>
      <c r="E286" s="262"/>
      <c r="F286" s="262"/>
      <c r="G286" s="262"/>
      <c r="H286" s="262"/>
      <c r="I286" s="262"/>
      <c r="J286" s="262"/>
      <c r="K286" s="262"/>
      <c r="L286" s="262"/>
      <c r="M286" s="262"/>
      <c r="N286" s="262"/>
      <c r="O286" s="262"/>
      <c r="P286" s="262"/>
      <c r="Q286" s="148"/>
      <c r="R286" s="148"/>
      <c r="S286" s="172"/>
      <c r="T286" s="286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9"/>
      <c r="AH286" s="148"/>
      <c r="AI286" s="262"/>
      <c r="AJ286" s="172"/>
      <c r="AK286" s="148"/>
      <c r="AL286" s="148"/>
    </row>
    <row r="287" spans="1:38" s="254" customFormat="1" ht="12.75" customHeight="1" x14ac:dyDescent="0.2">
      <c r="A287" s="148"/>
      <c r="C287" s="262"/>
      <c r="D287" s="262"/>
      <c r="E287" s="262"/>
      <c r="F287" s="262"/>
      <c r="G287" s="262"/>
      <c r="H287" s="262"/>
      <c r="I287" s="262"/>
      <c r="J287" s="262"/>
      <c r="K287" s="262"/>
      <c r="L287" s="262"/>
      <c r="M287" s="262"/>
      <c r="N287" s="262"/>
      <c r="O287" s="262"/>
      <c r="P287" s="262"/>
      <c r="Q287" s="148"/>
      <c r="R287" s="148"/>
      <c r="S287" s="172"/>
      <c r="T287" s="286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9"/>
      <c r="AH287" s="148"/>
      <c r="AI287" s="262"/>
      <c r="AJ287" s="172"/>
      <c r="AK287" s="148"/>
      <c r="AL287" s="148"/>
    </row>
    <row r="288" spans="1:38" s="254" customFormat="1" ht="12.75" customHeight="1" x14ac:dyDescent="0.2">
      <c r="A288" s="148"/>
      <c r="C288" s="262"/>
      <c r="D288" s="262"/>
      <c r="E288" s="262"/>
      <c r="F288" s="262"/>
      <c r="G288" s="262"/>
      <c r="H288" s="262"/>
      <c r="I288" s="262"/>
      <c r="J288" s="262"/>
      <c r="K288" s="262"/>
      <c r="L288" s="262"/>
      <c r="M288" s="262"/>
      <c r="N288" s="262"/>
      <c r="O288" s="262"/>
      <c r="P288" s="262"/>
      <c r="Q288" s="148"/>
      <c r="R288" s="148"/>
      <c r="S288" s="172"/>
      <c r="T288" s="286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9"/>
      <c r="AH288" s="148"/>
      <c r="AI288" s="262"/>
      <c r="AJ288" s="172"/>
      <c r="AK288" s="148"/>
      <c r="AL288" s="148"/>
    </row>
    <row r="289" spans="1:38" s="254" customFormat="1" ht="12.75" customHeight="1" x14ac:dyDescent="0.2">
      <c r="A289" s="148"/>
      <c r="C289" s="262"/>
      <c r="D289" s="262"/>
      <c r="E289" s="262"/>
      <c r="F289" s="262"/>
      <c r="G289" s="262"/>
      <c r="H289" s="262"/>
      <c r="I289" s="262"/>
      <c r="J289" s="262"/>
      <c r="K289" s="262"/>
      <c r="L289" s="262"/>
      <c r="M289" s="262"/>
      <c r="N289" s="262"/>
      <c r="O289" s="262"/>
      <c r="P289" s="262"/>
      <c r="Q289" s="148"/>
      <c r="R289" s="148"/>
      <c r="S289" s="172"/>
      <c r="T289" s="286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9"/>
      <c r="AH289" s="148"/>
      <c r="AI289" s="262"/>
      <c r="AJ289" s="172"/>
      <c r="AK289" s="148"/>
      <c r="AL289" s="148"/>
    </row>
    <row r="290" spans="1:38" s="254" customFormat="1" ht="12.75" customHeight="1" x14ac:dyDescent="0.2">
      <c r="A290" s="148"/>
      <c r="C290" s="262"/>
      <c r="D290" s="262"/>
      <c r="E290" s="262"/>
      <c r="F290" s="262"/>
      <c r="G290" s="262"/>
      <c r="H290" s="262"/>
      <c r="I290" s="262"/>
      <c r="J290" s="262"/>
      <c r="K290" s="262"/>
      <c r="L290" s="262"/>
      <c r="M290" s="262"/>
      <c r="N290" s="262"/>
      <c r="O290" s="262"/>
      <c r="P290" s="262"/>
      <c r="Q290" s="148"/>
      <c r="R290" s="148"/>
      <c r="S290" s="172"/>
      <c r="T290" s="286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9"/>
      <c r="AH290" s="148"/>
      <c r="AI290" s="262"/>
      <c r="AJ290" s="172"/>
      <c r="AK290" s="148"/>
      <c r="AL290" s="148"/>
    </row>
    <row r="291" spans="1:38" s="254" customFormat="1" ht="12.75" customHeight="1" x14ac:dyDescent="0.2">
      <c r="A291" s="148"/>
      <c r="C291" s="262"/>
      <c r="D291" s="262"/>
      <c r="E291" s="262"/>
      <c r="F291" s="262"/>
      <c r="G291" s="262"/>
      <c r="H291" s="262"/>
      <c r="I291" s="262"/>
      <c r="J291" s="262"/>
      <c r="K291" s="262"/>
      <c r="L291" s="262"/>
      <c r="M291" s="262"/>
      <c r="N291" s="262"/>
      <c r="O291" s="262"/>
      <c r="P291" s="262"/>
      <c r="Q291" s="148"/>
      <c r="R291" s="148"/>
      <c r="S291" s="172"/>
      <c r="T291" s="286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9"/>
      <c r="AH291" s="148"/>
      <c r="AI291" s="262"/>
      <c r="AJ291" s="172"/>
      <c r="AK291" s="148"/>
      <c r="AL291" s="148"/>
    </row>
    <row r="292" spans="1:38" s="254" customFormat="1" ht="12.75" customHeight="1" x14ac:dyDescent="0.2">
      <c r="A292" s="148"/>
      <c r="C292" s="262"/>
      <c r="D292" s="262"/>
      <c r="E292" s="262"/>
      <c r="F292" s="262"/>
      <c r="G292" s="262"/>
      <c r="H292" s="262"/>
      <c r="I292" s="262"/>
      <c r="J292" s="262"/>
      <c r="K292" s="262"/>
      <c r="L292" s="262"/>
      <c r="M292" s="262"/>
      <c r="N292" s="262"/>
      <c r="O292" s="262"/>
      <c r="P292" s="262"/>
      <c r="Q292" s="148"/>
      <c r="R292" s="148"/>
      <c r="S292" s="172"/>
      <c r="T292" s="286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9"/>
      <c r="AH292" s="148"/>
      <c r="AI292" s="262"/>
      <c r="AJ292" s="172"/>
      <c r="AK292" s="148"/>
      <c r="AL292" s="148"/>
    </row>
    <row r="293" spans="1:38" s="254" customFormat="1" ht="12.75" customHeight="1" x14ac:dyDescent="0.2">
      <c r="A293" s="148"/>
      <c r="C293" s="262"/>
      <c r="D293" s="262"/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148"/>
      <c r="R293" s="148"/>
      <c r="S293" s="172"/>
      <c r="T293" s="286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9"/>
      <c r="AH293" s="148"/>
      <c r="AI293" s="262"/>
      <c r="AJ293" s="172"/>
      <c r="AK293" s="148"/>
      <c r="AL293" s="148"/>
    </row>
    <row r="294" spans="1:38" s="254" customFormat="1" ht="12.75" customHeight="1" x14ac:dyDescent="0.2">
      <c r="A294" s="148"/>
      <c r="C294" s="262"/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2"/>
      <c r="P294" s="262"/>
      <c r="Q294" s="148"/>
      <c r="R294" s="148"/>
      <c r="S294" s="172"/>
      <c r="T294" s="286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9"/>
      <c r="AH294" s="148"/>
      <c r="AI294" s="262"/>
      <c r="AJ294" s="172"/>
      <c r="AK294" s="148"/>
      <c r="AL294" s="148"/>
    </row>
    <row r="295" spans="1:38" s="254" customFormat="1" ht="12.75" customHeight="1" x14ac:dyDescent="0.2">
      <c r="A295" s="148"/>
      <c r="C295" s="262"/>
      <c r="D295" s="262"/>
      <c r="E295" s="262"/>
      <c r="F295" s="262"/>
      <c r="G295" s="262"/>
      <c r="H295" s="262"/>
      <c r="I295" s="262"/>
      <c r="J295" s="262"/>
      <c r="K295" s="262"/>
      <c r="L295" s="262"/>
      <c r="M295" s="262"/>
      <c r="N295" s="262"/>
      <c r="O295" s="262"/>
      <c r="P295" s="262"/>
      <c r="Q295" s="148"/>
      <c r="R295" s="148"/>
      <c r="S295" s="172"/>
      <c r="T295" s="286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9"/>
      <c r="AH295" s="148"/>
      <c r="AI295" s="262"/>
      <c r="AJ295" s="172"/>
      <c r="AK295" s="148"/>
      <c r="AL295" s="148"/>
    </row>
    <row r="296" spans="1:38" s="254" customFormat="1" ht="12.75" customHeight="1" x14ac:dyDescent="0.2">
      <c r="A296" s="148"/>
      <c r="C296" s="262"/>
      <c r="D296" s="262"/>
      <c r="E296" s="262"/>
      <c r="F296" s="262"/>
      <c r="G296" s="262"/>
      <c r="H296" s="262"/>
      <c r="I296" s="262"/>
      <c r="J296" s="262"/>
      <c r="K296" s="262"/>
      <c r="L296" s="262"/>
      <c r="M296" s="262"/>
      <c r="N296" s="262"/>
      <c r="O296" s="262"/>
      <c r="P296" s="262"/>
      <c r="Q296" s="148"/>
      <c r="R296" s="148"/>
      <c r="S296" s="172"/>
      <c r="T296" s="286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9"/>
      <c r="AH296" s="148"/>
      <c r="AI296" s="262"/>
      <c r="AJ296" s="172"/>
      <c r="AK296" s="148"/>
      <c r="AL296" s="148"/>
    </row>
    <row r="297" spans="1:38" s="254" customFormat="1" ht="12.75" customHeight="1" x14ac:dyDescent="0.2">
      <c r="A297" s="148"/>
      <c r="C297" s="262"/>
      <c r="D297" s="262"/>
      <c r="E297" s="262"/>
      <c r="F297" s="262"/>
      <c r="G297" s="262"/>
      <c r="H297" s="262"/>
      <c r="I297" s="262"/>
      <c r="J297" s="262"/>
      <c r="K297" s="262"/>
      <c r="L297" s="262"/>
      <c r="M297" s="262"/>
      <c r="N297" s="262"/>
      <c r="O297" s="262"/>
      <c r="P297" s="262"/>
      <c r="Q297" s="148"/>
      <c r="R297" s="148"/>
      <c r="S297" s="172"/>
      <c r="T297" s="286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9"/>
      <c r="AH297" s="148"/>
      <c r="AI297" s="262"/>
      <c r="AJ297" s="172"/>
      <c r="AK297" s="148"/>
      <c r="AL297" s="148"/>
    </row>
    <row r="298" spans="1:38" s="254" customFormat="1" ht="12.75" customHeight="1" x14ac:dyDescent="0.2">
      <c r="A298" s="148"/>
      <c r="C298" s="262"/>
      <c r="D298" s="262"/>
      <c r="E298" s="262"/>
      <c r="F298" s="262"/>
      <c r="G298" s="262"/>
      <c r="H298" s="262"/>
      <c r="I298" s="262"/>
      <c r="J298" s="262"/>
      <c r="K298" s="262"/>
      <c r="L298" s="262"/>
      <c r="M298" s="262"/>
      <c r="N298" s="262"/>
      <c r="O298" s="262"/>
      <c r="P298" s="262"/>
      <c r="Q298" s="148"/>
      <c r="R298" s="148"/>
      <c r="S298" s="172"/>
      <c r="T298" s="286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9"/>
      <c r="AH298" s="148"/>
      <c r="AI298" s="262"/>
      <c r="AJ298" s="172"/>
      <c r="AK298" s="148"/>
      <c r="AL298" s="148"/>
    </row>
    <row r="299" spans="1:38" s="254" customFormat="1" ht="12.75" customHeight="1" x14ac:dyDescent="0.2">
      <c r="A299" s="148"/>
      <c r="C299" s="262"/>
      <c r="D299" s="262"/>
      <c r="E299" s="262"/>
      <c r="F299" s="262"/>
      <c r="G299" s="262"/>
      <c r="H299" s="262"/>
      <c r="I299" s="262"/>
      <c r="J299" s="262"/>
      <c r="K299" s="262"/>
      <c r="L299" s="262"/>
      <c r="M299" s="262"/>
      <c r="N299" s="262"/>
      <c r="O299" s="262"/>
      <c r="P299" s="262"/>
      <c r="Q299" s="148"/>
      <c r="R299" s="148"/>
      <c r="S299" s="172"/>
      <c r="T299" s="286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9"/>
      <c r="AH299" s="148"/>
      <c r="AI299" s="262"/>
      <c r="AJ299" s="172"/>
      <c r="AK299" s="148"/>
      <c r="AL299" s="148"/>
    </row>
    <row r="300" spans="1:38" s="254" customFormat="1" ht="12.75" customHeight="1" x14ac:dyDescent="0.2">
      <c r="A300" s="148"/>
      <c r="C300" s="262"/>
      <c r="D300" s="262"/>
      <c r="E300" s="262"/>
      <c r="F300" s="262"/>
      <c r="G300" s="262"/>
      <c r="H300" s="262"/>
      <c r="I300" s="262"/>
      <c r="J300" s="262"/>
      <c r="K300" s="262"/>
      <c r="L300" s="262"/>
      <c r="M300" s="262"/>
      <c r="N300" s="262"/>
      <c r="O300" s="262"/>
      <c r="P300" s="262"/>
      <c r="Q300" s="148"/>
      <c r="R300" s="148"/>
      <c r="S300" s="172"/>
      <c r="T300" s="286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9"/>
      <c r="AH300" s="148"/>
      <c r="AI300" s="262"/>
      <c r="AJ300" s="172"/>
      <c r="AK300" s="148"/>
      <c r="AL300" s="148"/>
    </row>
    <row r="301" spans="1:38" s="254" customFormat="1" ht="12.75" customHeight="1" x14ac:dyDescent="0.2">
      <c r="A301" s="148"/>
      <c r="C301" s="262"/>
      <c r="D301" s="262"/>
      <c r="E301" s="262"/>
      <c r="F301" s="262"/>
      <c r="G301" s="262"/>
      <c r="H301" s="262"/>
      <c r="I301" s="262"/>
      <c r="J301" s="262"/>
      <c r="K301" s="262"/>
      <c r="L301" s="262"/>
      <c r="M301" s="262"/>
      <c r="N301" s="262"/>
      <c r="O301" s="262"/>
      <c r="P301" s="262"/>
      <c r="Q301" s="148"/>
      <c r="R301" s="148"/>
      <c r="S301" s="172"/>
      <c r="T301" s="286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9"/>
      <c r="AH301" s="148"/>
      <c r="AI301" s="262"/>
      <c r="AJ301" s="172"/>
      <c r="AK301" s="148"/>
      <c r="AL301" s="148"/>
    </row>
    <row r="302" spans="1:38" s="254" customFormat="1" ht="12.75" customHeight="1" x14ac:dyDescent="0.2">
      <c r="A302" s="148"/>
      <c r="C302" s="262"/>
      <c r="D302" s="262"/>
      <c r="E302" s="262"/>
      <c r="F302" s="262"/>
      <c r="G302" s="262"/>
      <c r="H302" s="262"/>
      <c r="I302" s="262"/>
      <c r="J302" s="262"/>
      <c r="K302" s="262"/>
      <c r="L302" s="262"/>
      <c r="M302" s="262"/>
      <c r="N302" s="262"/>
      <c r="O302" s="262"/>
      <c r="P302" s="262"/>
      <c r="Q302" s="148"/>
      <c r="R302" s="148"/>
      <c r="S302" s="172"/>
      <c r="T302" s="286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9"/>
      <c r="AH302" s="148"/>
      <c r="AI302" s="262"/>
      <c r="AJ302" s="172"/>
      <c r="AK302" s="148"/>
      <c r="AL302" s="148"/>
    </row>
    <row r="303" spans="1:38" s="254" customFormat="1" ht="12.75" customHeight="1" x14ac:dyDescent="0.2">
      <c r="A303" s="148"/>
      <c r="C303" s="262"/>
      <c r="D303" s="262"/>
      <c r="E303" s="262"/>
      <c r="F303" s="262"/>
      <c r="G303" s="262"/>
      <c r="H303" s="262"/>
      <c r="I303" s="262"/>
      <c r="J303" s="262"/>
      <c r="K303" s="262"/>
      <c r="L303" s="262"/>
      <c r="M303" s="262"/>
      <c r="N303" s="262"/>
      <c r="O303" s="262"/>
      <c r="P303" s="262"/>
      <c r="Q303" s="148"/>
      <c r="R303" s="148"/>
      <c r="S303" s="172"/>
      <c r="T303" s="286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9"/>
      <c r="AH303" s="148"/>
      <c r="AI303" s="262"/>
      <c r="AJ303" s="172"/>
      <c r="AK303" s="148"/>
      <c r="AL303" s="148"/>
    </row>
    <row r="304" spans="1:38" s="254" customFormat="1" ht="12.75" customHeight="1" x14ac:dyDescent="0.2">
      <c r="A304" s="148"/>
      <c r="C304" s="262"/>
      <c r="D304" s="262"/>
      <c r="E304" s="262"/>
      <c r="F304" s="262"/>
      <c r="G304" s="262"/>
      <c r="H304" s="262"/>
      <c r="I304" s="262"/>
      <c r="J304" s="262"/>
      <c r="K304" s="262"/>
      <c r="L304" s="262"/>
      <c r="M304" s="262"/>
      <c r="N304" s="262"/>
      <c r="O304" s="262"/>
      <c r="P304" s="262"/>
      <c r="Q304" s="148"/>
      <c r="R304" s="148"/>
      <c r="S304" s="172"/>
      <c r="T304" s="286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9"/>
      <c r="AH304" s="148"/>
      <c r="AI304" s="262"/>
      <c r="AJ304" s="172"/>
      <c r="AK304" s="148"/>
      <c r="AL304" s="148"/>
    </row>
    <row r="305" spans="1:38" s="254" customFormat="1" ht="12.75" customHeight="1" x14ac:dyDescent="0.2">
      <c r="A305" s="148"/>
      <c r="C305" s="262"/>
      <c r="D305" s="262"/>
      <c r="E305" s="262"/>
      <c r="F305" s="262"/>
      <c r="G305" s="262"/>
      <c r="H305" s="262"/>
      <c r="I305" s="262"/>
      <c r="J305" s="262"/>
      <c r="K305" s="262"/>
      <c r="L305" s="262"/>
      <c r="M305" s="262"/>
      <c r="N305" s="262"/>
      <c r="O305" s="262"/>
      <c r="P305" s="262"/>
      <c r="Q305" s="148"/>
      <c r="R305" s="148"/>
      <c r="S305" s="172"/>
      <c r="T305" s="286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9"/>
      <c r="AH305" s="148"/>
      <c r="AI305" s="262"/>
      <c r="AJ305" s="172"/>
      <c r="AK305" s="148"/>
      <c r="AL305" s="148"/>
    </row>
    <row r="306" spans="1:38" s="254" customFormat="1" ht="12.75" customHeight="1" x14ac:dyDescent="0.2">
      <c r="A306" s="148"/>
      <c r="C306" s="262"/>
      <c r="D306" s="262"/>
      <c r="E306" s="262"/>
      <c r="F306" s="262"/>
      <c r="G306" s="262"/>
      <c r="H306" s="262"/>
      <c r="I306" s="262"/>
      <c r="J306" s="262"/>
      <c r="K306" s="262"/>
      <c r="L306" s="262"/>
      <c r="M306" s="262"/>
      <c r="N306" s="262"/>
      <c r="O306" s="262"/>
      <c r="P306" s="262"/>
      <c r="Q306" s="148"/>
      <c r="R306" s="148"/>
      <c r="S306" s="172"/>
      <c r="T306" s="286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9"/>
      <c r="AH306" s="148"/>
      <c r="AI306" s="262"/>
      <c r="AJ306" s="172"/>
      <c r="AK306" s="148"/>
      <c r="AL306" s="148"/>
    </row>
    <row r="307" spans="1:38" s="254" customFormat="1" ht="12.75" customHeight="1" x14ac:dyDescent="0.2">
      <c r="A307" s="148"/>
      <c r="C307" s="262"/>
      <c r="D307" s="262"/>
      <c r="E307" s="262"/>
      <c r="F307" s="262"/>
      <c r="G307" s="262"/>
      <c r="H307" s="262"/>
      <c r="I307" s="262"/>
      <c r="J307" s="262"/>
      <c r="K307" s="262"/>
      <c r="L307" s="262"/>
      <c r="M307" s="262"/>
      <c r="N307" s="262"/>
      <c r="O307" s="262"/>
      <c r="P307" s="262"/>
      <c r="Q307" s="148"/>
      <c r="R307" s="148"/>
      <c r="S307" s="172"/>
      <c r="T307" s="286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9"/>
      <c r="AH307" s="148"/>
      <c r="AI307" s="262"/>
      <c r="AJ307" s="172"/>
      <c r="AK307" s="148"/>
      <c r="AL307" s="148"/>
    </row>
    <row r="308" spans="1:38" s="254" customFormat="1" ht="12.75" customHeight="1" x14ac:dyDescent="0.2">
      <c r="A308" s="148"/>
      <c r="C308" s="262"/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2"/>
      <c r="Q308" s="148"/>
      <c r="R308" s="148"/>
      <c r="S308" s="172"/>
      <c r="T308" s="286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9"/>
      <c r="AH308" s="148"/>
      <c r="AI308" s="262"/>
      <c r="AJ308" s="172"/>
      <c r="AK308" s="148"/>
      <c r="AL308" s="148"/>
    </row>
    <row r="309" spans="1:38" s="254" customFormat="1" ht="12.75" customHeight="1" x14ac:dyDescent="0.2">
      <c r="A309" s="148"/>
      <c r="C309" s="262"/>
      <c r="D309" s="262"/>
      <c r="E309" s="262"/>
      <c r="F309" s="262"/>
      <c r="G309" s="262"/>
      <c r="H309" s="262"/>
      <c r="I309" s="262"/>
      <c r="J309" s="262"/>
      <c r="K309" s="262"/>
      <c r="L309" s="262"/>
      <c r="M309" s="262"/>
      <c r="N309" s="262"/>
      <c r="O309" s="262"/>
      <c r="P309" s="262"/>
      <c r="Q309" s="148"/>
      <c r="R309" s="148"/>
      <c r="S309" s="172"/>
      <c r="T309" s="286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9"/>
      <c r="AH309" s="148"/>
      <c r="AI309" s="262"/>
      <c r="AJ309" s="172"/>
      <c r="AK309" s="148"/>
      <c r="AL309" s="148"/>
    </row>
    <row r="310" spans="1:38" s="254" customFormat="1" ht="12.75" customHeight="1" x14ac:dyDescent="0.2">
      <c r="A310" s="148"/>
      <c r="C310" s="262"/>
      <c r="D310" s="262"/>
      <c r="E310" s="262"/>
      <c r="F310" s="262"/>
      <c r="G310" s="262"/>
      <c r="H310" s="262"/>
      <c r="I310" s="262"/>
      <c r="J310" s="262"/>
      <c r="K310" s="262"/>
      <c r="L310" s="262"/>
      <c r="M310" s="262"/>
      <c r="N310" s="262"/>
      <c r="O310" s="262"/>
      <c r="P310" s="262"/>
      <c r="Q310" s="148"/>
      <c r="R310" s="148"/>
      <c r="S310" s="172"/>
      <c r="T310" s="286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9"/>
      <c r="AH310" s="148"/>
      <c r="AI310" s="262"/>
      <c r="AJ310" s="172"/>
      <c r="AK310" s="148"/>
      <c r="AL310" s="148"/>
    </row>
    <row r="311" spans="1:38" s="254" customFormat="1" ht="12.75" customHeight="1" x14ac:dyDescent="0.2">
      <c r="A311" s="148"/>
      <c r="C311" s="262"/>
      <c r="D311" s="262"/>
      <c r="E311" s="262"/>
      <c r="F311" s="262"/>
      <c r="G311" s="262"/>
      <c r="H311" s="262"/>
      <c r="I311" s="262"/>
      <c r="J311" s="262"/>
      <c r="K311" s="262"/>
      <c r="L311" s="262"/>
      <c r="M311" s="262"/>
      <c r="N311" s="262"/>
      <c r="O311" s="262"/>
      <c r="P311" s="262"/>
      <c r="Q311" s="148"/>
      <c r="R311" s="148"/>
      <c r="S311" s="172"/>
      <c r="T311" s="286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9"/>
      <c r="AH311" s="148"/>
      <c r="AI311" s="262"/>
      <c r="AJ311" s="172"/>
      <c r="AK311" s="148"/>
      <c r="AL311" s="148"/>
    </row>
    <row r="312" spans="1:38" s="254" customFormat="1" ht="12.75" customHeight="1" x14ac:dyDescent="0.2">
      <c r="A312" s="148"/>
      <c r="C312" s="262"/>
      <c r="D312" s="262"/>
      <c r="E312" s="262"/>
      <c r="F312" s="262"/>
      <c r="G312" s="262"/>
      <c r="H312" s="262"/>
      <c r="I312" s="262"/>
      <c r="J312" s="262"/>
      <c r="K312" s="262"/>
      <c r="L312" s="262"/>
      <c r="M312" s="262"/>
      <c r="N312" s="262"/>
      <c r="O312" s="262"/>
      <c r="P312" s="262"/>
      <c r="Q312" s="148"/>
      <c r="R312" s="148"/>
      <c r="S312" s="172"/>
      <c r="T312" s="286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9"/>
      <c r="AH312" s="148"/>
      <c r="AI312" s="262"/>
      <c r="AJ312" s="172"/>
      <c r="AK312" s="148"/>
      <c r="AL312" s="148"/>
    </row>
    <row r="313" spans="1:38" s="254" customFormat="1" ht="12.75" customHeight="1" x14ac:dyDescent="0.2">
      <c r="A313" s="148"/>
      <c r="C313" s="262"/>
      <c r="D313" s="262"/>
      <c r="E313" s="262"/>
      <c r="F313" s="262"/>
      <c r="G313" s="262"/>
      <c r="H313" s="262"/>
      <c r="I313" s="262"/>
      <c r="J313" s="262"/>
      <c r="K313" s="262"/>
      <c r="L313" s="262"/>
      <c r="M313" s="262"/>
      <c r="N313" s="262"/>
      <c r="O313" s="262"/>
      <c r="P313" s="262"/>
      <c r="Q313" s="148"/>
      <c r="R313" s="148"/>
      <c r="S313" s="172"/>
      <c r="T313" s="286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9"/>
      <c r="AH313" s="148"/>
      <c r="AI313" s="262"/>
      <c r="AJ313" s="172"/>
      <c r="AK313" s="148"/>
      <c r="AL313" s="148"/>
    </row>
    <row r="314" spans="1:38" s="254" customFormat="1" ht="12.75" customHeight="1" x14ac:dyDescent="0.2">
      <c r="A314" s="148"/>
      <c r="C314" s="262"/>
      <c r="D314" s="262"/>
      <c r="E314" s="262"/>
      <c r="F314" s="262"/>
      <c r="G314" s="262"/>
      <c r="H314" s="262"/>
      <c r="I314" s="262"/>
      <c r="J314" s="262"/>
      <c r="K314" s="262"/>
      <c r="L314" s="262"/>
      <c r="M314" s="262"/>
      <c r="N314" s="262"/>
      <c r="O314" s="262"/>
      <c r="P314" s="262"/>
      <c r="Q314" s="148"/>
      <c r="R314" s="148"/>
      <c r="S314" s="172"/>
      <c r="T314" s="286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9"/>
      <c r="AH314" s="148"/>
      <c r="AI314" s="262"/>
      <c r="AJ314" s="172"/>
      <c r="AK314" s="148"/>
      <c r="AL314" s="148"/>
    </row>
    <row r="315" spans="1:38" s="254" customFormat="1" ht="12.75" customHeight="1" x14ac:dyDescent="0.2">
      <c r="A315" s="148"/>
      <c r="C315" s="262"/>
      <c r="D315" s="262"/>
      <c r="E315" s="262"/>
      <c r="F315" s="262"/>
      <c r="G315" s="262"/>
      <c r="H315" s="262"/>
      <c r="I315" s="262"/>
      <c r="J315" s="262"/>
      <c r="K315" s="262"/>
      <c r="L315" s="262"/>
      <c r="M315" s="262"/>
      <c r="N315" s="262"/>
      <c r="O315" s="262"/>
      <c r="P315" s="262"/>
      <c r="Q315" s="148"/>
      <c r="R315" s="148"/>
      <c r="S315" s="172"/>
      <c r="T315" s="286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9"/>
      <c r="AH315" s="148"/>
      <c r="AI315" s="262"/>
      <c r="AJ315" s="172"/>
      <c r="AK315" s="148"/>
      <c r="AL315" s="148"/>
    </row>
    <row r="316" spans="1:38" s="254" customFormat="1" ht="12.75" customHeight="1" x14ac:dyDescent="0.2">
      <c r="A316" s="148"/>
      <c r="C316" s="262"/>
      <c r="D316" s="262"/>
      <c r="E316" s="262"/>
      <c r="F316" s="262"/>
      <c r="G316" s="262"/>
      <c r="H316" s="262"/>
      <c r="I316" s="262"/>
      <c r="J316" s="262"/>
      <c r="K316" s="262"/>
      <c r="L316" s="262"/>
      <c r="M316" s="262"/>
      <c r="N316" s="262"/>
      <c r="O316" s="262"/>
      <c r="P316" s="262"/>
      <c r="Q316" s="148"/>
      <c r="R316" s="148"/>
      <c r="S316" s="172"/>
      <c r="T316" s="286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9"/>
      <c r="AH316" s="148"/>
      <c r="AI316" s="262"/>
      <c r="AJ316" s="172"/>
      <c r="AK316" s="148"/>
      <c r="AL316" s="148"/>
    </row>
    <row r="317" spans="1:38" s="254" customFormat="1" ht="12.75" customHeight="1" x14ac:dyDescent="0.2">
      <c r="A317" s="148"/>
      <c r="C317" s="262"/>
      <c r="D317" s="262"/>
      <c r="E317" s="262"/>
      <c r="F317" s="262"/>
      <c r="G317" s="262"/>
      <c r="H317" s="262"/>
      <c r="I317" s="262"/>
      <c r="J317" s="262"/>
      <c r="K317" s="262"/>
      <c r="L317" s="262"/>
      <c r="M317" s="262"/>
      <c r="N317" s="262"/>
      <c r="O317" s="262"/>
      <c r="P317" s="262"/>
      <c r="Q317" s="148"/>
      <c r="R317" s="148"/>
      <c r="S317" s="172"/>
      <c r="T317" s="286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9"/>
      <c r="AH317" s="148"/>
      <c r="AI317" s="262"/>
      <c r="AJ317" s="172"/>
      <c r="AK317" s="148"/>
      <c r="AL317" s="148"/>
    </row>
    <row r="318" spans="1:38" s="254" customFormat="1" ht="12.75" customHeight="1" x14ac:dyDescent="0.2">
      <c r="A318" s="148"/>
      <c r="C318" s="262"/>
      <c r="D318" s="262"/>
      <c r="E318" s="262"/>
      <c r="F318" s="262"/>
      <c r="G318" s="262"/>
      <c r="H318" s="262"/>
      <c r="I318" s="262"/>
      <c r="J318" s="262"/>
      <c r="K318" s="262"/>
      <c r="L318" s="262"/>
      <c r="M318" s="262"/>
      <c r="N318" s="262"/>
      <c r="O318" s="262"/>
      <c r="P318" s="262"/>
      <c r="Q318" s="148"/>
      <c r="R318" s="148"/>
      <c r="S318" s="172"/>
      <c r="T318" s="286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9"/>
      <c r="AH318" s="148"/>
      <c r="AI318" s="262"/>
      <c r="AJ318" s="172"/>
      <c r="AK318" s="148"/>
      <c r="AL318" s="148"/>
    </row>
    <row r="319" spans="1:38" s="254" customFormat="1" ht="12.75" customHeight="1" x14ac:dyDescent="0.2">
      <c r="A319" s="148"/>
      <c r="C319" s="262"/>
      <c r="D319" s="262"/>
      <c r="E319" s="262"/>
      <c r="F319" s="262"/>
      <c r="G319" s="262"/>
      <c r="H319" s="262"/>
      <c r="I319" s="262"/>
      <c r="J319" s="262"/>
      <c r="K319" s="262"/>
      <c r="L319" s="262"/>
      <c r="M319" s="262"/>
      <c r="N319" s="262"/>
      <c r="O319" s="262"/>
      <c r="P319" s="262"/>
      <c r="Q319" s="148"/>
      <c r="R319" s="148"/>
      <c r="S319" s="172"/>
      <c r="T319" s="286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9"/>
      <c r="AH319" s="148"/>
      <c r="AI319" s="262"/>
      <c r="AJ319" s="172"/>
      <c r="AK319" s="148"/>
      <c r="AL319" s="148"/>
    </row>
    <row r="320" spans="1:38" s="254" customFormat="1" ht="12.75" customHeight="1" x14ac:dyDescent="0.2">
      <c r="A320" s="148"/>
      <c r="C320" s="262"/>
      <c r="D320" s="262"/>
      <c r="E320" s="262"/>
      <c r="F320" s="262"/>
      <c r="G320" s="262"/>
      <c r="H320" s="262"/>
      <c r="I320" s="262"/>
      <c r="J320" s="262"/>
      <c r="K320" s="262"/>
      <c r="L320" s="262"/>
      <c r="M320" s="262"/>
      <c r="N320" s="262"/>
      <c r="O320" s="262"/>
      <c r="P320" s="262"/>
      <c r="Q320" s="148"/>
      <c r="R320" s="148"/>
      <c r="S320" s="172"/>
      <c r="T320" s="286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9"/>
      <c r="AH320" s="148"/>
      <c r="AI320" s="262"/>
      <c r="AJ320" s="172"/>
      <c r="AK320" s="148"/>
      <c r="AL320" s="148"/>
    </row>
    <row r="321" spans="1:38" s="254" customFormat="1" ht="12.75" customHeight="1" x14ac:dyDescent="0.2">
      <c r="A321" s="148"/>
      <c r="C321" s="262"/>
      <c r="D321" s="262"/>
      <c r="E321" s="262"/>
      <c r="F321" s="262"/>
      <c r="G321" s="262"/>
      <c r="H321" s="262"/>
      <c r="I321" s="262"/>
      <c r="J321" s="262"/>
      <c r="K321" s="262"/>
      <c r="L321" s="262"/>
      <c r="M321" s="262"/>
      <c r="N321" s="262"/>
      <c r="O321" s="262"/>
      <c r="P321" s="262"/>
      <c r="Q321" s="148"/>
      <c r="R321" s="148"/>
      <c r="S321" s="172"/>
      <c r="T321" s="286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9"/>
      <c r="AH321" s="148"/>
      <c r="AI321" s="262"/>
      <c r="AJ321" s="172"/>
      <c r="AK321" s="148"/>
      <c r="AL321" s="148"/>
    </row>
    <row r="322" spans="1:38" s="254" customFormat="1" ht="12.75" customHeight="1" x14ac:dyDescent="0.2">
      <c r="A322" s="148"/>
      <c r="C322" s="262"/>
      <c r="D322" s="262"/>
      <c r="E322" s="262"/>
      <c r="F322" s="262"/>
      <c r="G322" s="262"/>
      <c r="H322" s="262"/>
      <c r="I322" s="262"/>
      <c r="J322" s="262"/>
      <c r="K322" s="262"/>
      <c r="L322" s="262"/>
      <c r="M322" s="262"/>
      <c r="N322" s="262"/>
      <c r="O322" s="262"/>
      <c r="P322" s="262"/>
      <c r="Q322" s="148"/>
      <c r="R322" s="148"/>
      <c r="S322" s="172"/>
      <c r="T322" s="286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9"/>
      <c r="AH322" s="148"/>
      <c r="AI322" s="262"/>
      <c r="AJ322" s="172"/>
      <c r="AK322" s="148"/>
      <c r="AL322" s="148"/>
    </row>
    <row r="323" spans="1:38" s="254" customFormat="1" ht="12.75" customHeight="1" x14ac:dyDescent="0.2">
      <c r="A323" s="148"/>
      <c r="C323" s="262"/>
      <c r="D323" s="262"/>
      <c r="E323" s="262"/>
      <c r="F323" s="262"/>
      <c r="G323" s="262"/>
      <c r="H323" s="262"/>
      <c r="I323" s="262"/>
      <c r="J323" s="262"/>
      <c r="K323" s="262"/>
      <c r="L323" s="262"/>
      <c r="M323" s="262"/>
      <c r="N323" s="262"/>
      <c r="O323" s="262"/>
      <c r="P323" s="262"/>
      <c r="Q323" s="148"/>
      <c r="R323" s="148"/>
      <c r="S323" s="172"/>
      <c r="T323" s="286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9"/>
      <c r="AH323" s="148"/>
      <c r="AI323" s="262"/>
      <c r="AJ323" s="172"/>
      <c r="AK323" s="148"/>
      <c r="AL323" s="148"/>
    </row>
    <row r="324" spans="1:38" s="254" customFormat="1" ht="12.75" customHeight="1" x14ac:dyDescent="0.2">
      <c r="A324" s="148"/>
      <c r="C324" s="262"/>
      <c r="D324" s="262"/>
      <c r="E324" s="262"/>
      <c r="F324" s="262"/>
      <c r="G324" s="262"/>
      <c r="H324" s="262"/>
      <c r="I324" s="262"/>
      <c r="J324" s="262"/>
      <c r="K324" s="262"/>
      <c r="L324" s="262"/>
      <c r="M324" s="262"/>
      <c r="N324" s="262"/>
      <c r="O324" s="262"/>
      <c r="P324" s="262"/>
      <c r="Q324" s="148"/>
      <c r="R324" s="148"/>
      <c r="S324" s="172"/>
      <c r="T324" s="286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9"/>
      <c r="AH324" s="148"/>
      <c r="AI324" s="262"/>
      <c r="AJ324" s="172"/>
      <c r="AK324" s="148"/>
      <c r="AL324" s="148"/>
    </row>
    <row r="325" spans="1:38" s="254" customFormat="1" ht="12.75" customHeight="1" x14ac:dyDescent="0.2">
      <c r="A325" s="148"/>
      <c r="C325" s="262"/>
      <c r="D325" s="262"/>
      <c r="E325" s="262"/>
      <c r="F325" s="262"/>
      <c r="G325" s="262"/>
      <c r="H325" s="262"/>
      <c r="I325" s="262"/>
      <c r="J325" s="262"/>
      <c r="K325" s="262"/>
      <c r="L325" s="262"/>
      <c r="M325" s="262"/>
      <c r="N325" s="262"/>
      <c r="O325" s="262"/>
      <c r="P325" s="262"/>
      <c r="Q325" s="148"/>
      <c r="R325" s="148"/>
      <c r="S325" s="172"/>
      <c r="T325" s="286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9"/>
      <c r="AH325" s="148"/>
      <c r="AI325" s="262"/>
      <c r="AJ325" s="172"/>
      <c r="AK325" s="148"/>
      <c r="AL325" s="148"/>
    </row>
    <row r="326" spans="1:38" s="254" customFormat="1" ht="12.75" customHeight="1" x14ac:dyDescent="0.2">
      <c r="A326" s="148"/>
      <c r="C326" s="262"/>
      <c r="D326" s="262"/>
      <c r="E326" s="262"/>
      <c r="F326" s="262"/>
      <c r="G326" s="262"/>
      <c r="H326" s="262"/>
      <c r="I326" s="262"/>
      <c r="J326" s="262"/>
      <c r="K326" s="262"/>
      <c r="L326" s="262"/>
      <c r="M326" s="262"/>
      <c r="N326" s="262"/>
      <c r="O326" s="262"/>
      <c r="P326" s="262"/>
      <c r="Q326" s="148"/>
      <c r="R326" s="148"/>
      <c r="S326" s="172"/>
      <c r="T326" s="286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9"/>
      <c r="AH326" s="148"/>
      <c r="AI326" s="262"/>
      <c r="AJ326" s="172"/>
      <c r="AK326" s="148"/>
      <c r="AL326" s="148"/>
    </row>
    <row r="327" spans="1:38" s="254" customFormat="1" ht="12.75" customHeight="1" x14ac:dyDescent="0.2">
      <c r="A327" s="148"/>
      <c r="C327" s="262"/>
      <c r="D327" s="262"/>
      <c r="E327" s="262"/>
      <c r="F327" s="262"/>
      <c r="G327" s="262"/>
      <c r="H327" s="262"/>
      <c r="I327" s="262"/>
      <c r="J327" s="262"/>
      <c r="K327" s="262"/>
      <c r="L327" s="262"/>
      <c r="M327" s="262"/>
      <c r="N327" s="262"/>
      <c r="O327" s="262"/>
      <c r="P327" s="262"/>
      <c r="Q327" s="148"/>
      <c r="R327" s="148"/>
      <c r="S327" s="172"/>
      <c r="T327" s="286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9"/>
      <c r="AH327" s="148"/>
      <c r="AI327" s="262"/>
      <c r="AJ327" s="172"/>
      <c r="AK327" s="148"/>
      <c r="AL327" s="148"/>
    </row>
    <row r="328" spans="1:38" s="254" customFormat="1" ht="12.75" customHeight="1" x14ac:dyDescent="0.2">
      <c r="A328" s="148"/>
      <c r="C328" s="262"/>
      <c r="D328" s="262"/>
      <c r="E328" s="262"/>
      <c r="F328" s="262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148"/>
      <c r="R328" s="148"/>
      <c r="S328" s="172"/>
      <c r="T328" s="286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9"/>
      <c r="AH328" s="148"/>
      <c r="AI328" s="262"/>
      <c r="AJ328" s="172"/>
      <c r="AK328" s="148"/>
      <c r="AL328" s="148"/>
    </row>
    <row r="329" spans="1:38" s="254" customFormat="1" ht="12.75" customHeight="1" x14ac:dyDescent="0.2">
      <c r="A329" s="148"/>
      <c r="C329" s="262"/>
      <c r="D329" s="262"/>
      <c r="E329" s="262"/>
      <c r="F329" s="262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148"/>
      <c r="R329" s="148"/>
      <c r="S329" s="172"/>
      <c r="T329" s="286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9"/>
      <c r="AH329" s="148"/>
      <c r="AI329" s="262"/>
      <c r="AJ329" s="172"/>
      <c r="AK329" s="148"/>
      <c r="AL329" s="148"/>
    </row>
    <row r="330" spans="1:38" s="254" customFormat="1" ht="12.75" customHeight="1" x14ac:dyDescent="0.2">
      <c r="A330" s="148"/>
      <c r="C330" s="262"/>
      <c r="D330" s="262"/>
      <c r="E330" s="262"/>
      <c r="F330" s="262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148"/>
      <c r="R330" s="148"/>
      <c r="S330" s="172"/>
      <c r="T330" s="286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9"/>
      <c r="AH330" s="148"/>
      <c r="AI330" s="262"/>
      <c r="AJ330" s="172"/>
      <c r="AK330" s="148"/>
      <c r="AL330" s="148"/>
    </row>
    <row r="331" spans="1:38" s="254" customFormat="1" ht="12.75" customHeight="1" x14ac:dyDescent="0.2">
      <c r="A331" s="148"/>
      <c r="C331" s="262"/>
      <c r="D331" s="262"/>
      <c r="E331" s="262"/>
      <c r="F331" s="262"/>
      <c r="G331" s="262"/>
      <c r="H331" s="262"/>
      <c r="I331" s="262"/>
      <c r="J331" s="262"/>
      <c r="K331" s="262"/>
      <c r="L331" s="262"/>
      <c r="M331" s="262"/>
      <c r="N331" s="262"/>
      <c r="O331" s="262"/>
      <c r="P331" s="262"/>
      <c r="Q331" s="148"/>
      <c r="R331" s="148"/>
      <c r="S331" s="172"/>
      <c r="T331" s="286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9"/>
      <c r="AH331" s="148"/>
      <c r="AI331" s="262"/>
      <c r="AJ331" s="172"/>
      <c r="AK331" s="148"/>
      <c r="AL331" s="148"/>
    </row>
    <row r="332" spans="1:38" s="254" customFormat="1" ht="12.75" customHeight="1" x14ac:dyDescent="0.2">
      <c r="A332" s="148"/>
      <c r="C332" s="262"/>
      <c r="D332" s="262"/>
      <c r="E332" s="262"/>
      <c r="F332" s="262"/>
      <c r="G332" s="262"/>
      <c r="H332" s="262"/>
      <c r="I332" s="262"/>
      <c r="J332" s="262"/>
      <c r="K332" s="262"/>
      <c r="L332" s="262"/>
      <c r="M332" s="262"/>
      <c r="N332" s="262"/>
      <c r="O332" s="262"/>
      <c r="P332" s="262"/>
      <c r="Q332" s="148"/>
      <c r="R332" s="148"/>
      <c r="S332" s="172"/>
      <c r="T332" s="286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9"/>
      <c r="AH332" s="148"/>
      <c r="AI332" s="262"/>
      <c r="AJ332" s="172"/>
      <c r="AK332" s="148"/>
      <c r="AL332" s="148"/>
    </row>
    <row r="333" spans="1:38" s="254" customFormat="1" ht="12.75" customHeight="1" x14ac:dyDescent="0.2">
      <c r="A333" s="148"/>
      <c r="C333" s="262"/>
      <c r="D333" s="262"/>
      <c r="E333" s="262"/>
      <c r="F333" s="262"/>
      <c r="G333" s="262"/>
      <c r="H333" s="262"/>
      <c r="I333" s="262"/>
      <c r="J333" s="262"/>
      <c r="K333" s="262"/>
      <c r="L333" s="262"/>
      <c r="M333" s="262"/>
      <c r="N333" s="262"/>
      <c r="O333" s="262"/>
      <c r="P333" s="262"/>
      <c r="Q333" s="148"/>
      <c r="R333" s="148"/>
      <c r="S333" s="172"/>
      <c r="T333" s="286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9"/>
      <c r="AH333" s="148"/>
      <c r="AI333" s="262"/>
      <c r="AJ333" s="172"/>
      <c r="AK333" s="148"/>
      <c r="AL333" s="148"/>
    </row>
    <row r="334" spans="1:38" s="254" customFormat="1" ht="12.75" customHeight="1" x14ac:dyDescent="0.2">
      <c r="A334" s="148"/>
      <c r="C334" s="262"/>
      <c r="D334" s="262"/>
      <c r="E334" s="262"/>
      <c r="F334" s="262"/>
      <c r="G334" s="262"/>
      <c r="H334" s="262"/>
      <c r="I334" s="262"/>
      <c r="J334" s="262"/>
      <c r="K334" s="262"/>
      <c r="L334" s="262"/>
      <c r="M334" s="262"/>
      <c r="N334" s="262"/>
      <c r="O334" s="262"/>
      <c r="P334" s="262"/>
      <c r="Q334" s="148"/>
      <c r="R334" s="148"/>
      <c r="S334" s="172"/>
      <c r="T334" s="286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9"/>
      <c r="AH334" s="148"/>
      <c r="AI334" s="262"/>
      <c r="AJ334" s="172"/>
      <c r="AK334" s="148"/>
      <c r="AL334" s="148"/>
    </row>
    <row r="335" spans="1:38" s="254" customFormat="1" ht="12.75" customHeight="1" x14ac:dyDescent="0.2">
      <c r="A335" s="148"/>
      <c r="C335" s="262"/>
      <c r="D335" s="262"/>
      <c r="E335" s="262"/>
      <c r="F335" s="262"/>
      <c r="G335" s="262"/>
      <c r="H335" s="262"/>
      <c r="I335" s="262"/>
      <c r="J335" s="262"/>
      <c r="K335" s="262"/>
      <c r="L335" s="262"/>
      <c r="M335" s="262"/>
      <c r="N335" s="262"/>
      <c r="O335" s="262"/>
      <c r="P335" s="262"/>
      <c r="Q335" s="148"/>
      <c r="R335" s="148"/>
      <c r="S335" s="172"/>
      <c r="T335" s="286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9"/>
      <c r="AH335" s="148"/>
      <c r="AI335" s="262"/>
      <c r="AJ335" s="172"/>
      <c r="AK335" s="148"/>
      <c r="AL335" s="148"/>
    </row>
    <row r="336" spans="1:38" s="254" customFormat="1" ht="12.75" customHeight="1" x14ac:dyDescent="0.2">
      <c r="A336" s="148"/>
      <c r="C336" s="262"/>
      <c r="D336" s="262"/>
      <c r="E336" s="262"/>
      <c r="F336" s="262"/>
      <c r="G336" s="262"/>
      <c r="H336" s="262"/>
      <c r="I336" s="262"/>
      <c r="J336" s="262"/>
      <c r="K336" s="262"/>
      <c r="L336" s="262"/>
      <c r="M336" s="262"/>
      <c r="N336" s="262"/>
      <c r="O336" s="262"/>
      <c r="P336" s="262"/>
      <c r="Q336" s="148"/>
      <c r="R336" s="148"/>
      <c r="S336" s="172"/>
      <c r="T336" s="286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9"/>
      <c r="AH336" s="148"/>
      <c r="AI336" s="262"/>
      <c r="AJ336" s="172"/>
      <c r="AK336" s="148"/>
      <c r="AL336" s="148"/>
    </row>
    <row r="337" spans="1:38" s="254" customFormat="1" ht="12.75" customHeight="1" x14ac:dyDescent="0.2">
      <c r="A337" s="148"/>
      <c r="C337" s="262"/>
      <c r="D337" s="262"/>
      <c r="E337" s="262"/>
      <c r="F337" s="262"/>
      <c r="G337" s="262"/>
      <c r="H337" s="262"/>
      <c r="I337" s="262"/>
      <c r="J337" s="262"/>
      <c r="K337" s="262"/>
      <c r="L337" s="262"/>
      <c r="M337" s="262"/>
      <c r="N337" s="262"/>
      <c r="O337" s="262"/>
      <c r="P337" s="262"/>
      <c r="Q337" s="148"/>
      <c r="R337" s="148"/>
      <c r="S337" s="172"/>
      <c r="T337" s="286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9"/>
      <c r="AH337" s="148"/>
      <c r="AI337" s="262"/>
      <c r="AJ337" s="172"/>
      <c r="AK337" s="148"/>
      <c r="AL337" s="148"/>
    </row>
    <row r="338" spans="1:38" s="254" customFormat="1" ht="12.75" customHeight="1" x14ac:dyDescent="0.2">
      <c r="A338" s="148"/>
      <c r="C338" s="262"/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2"/>
      <c r="P338" s="262"/>
      <c r="Q338" s="148"/>
      <c r="R338" s="148"/>
      <c r="S338" s="172"/>
      <c r="T338" s="286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9"/>
      <c r="AH338" s="148"/>
      <c r="AI338" s="262"/>
      <c r="AJ338" s="172"/>
      <c r="AK338" s="148"/>
      <c r="AL338" s="148"/>
    </row>
    <row r="339" spans="1:38" s="254" customFormat="1" ht="12.75" customHeight="1" x14ac:dyDescent="0.2">
      <c r="A339" s="148"/>
      <c r="C339" s="262"/>
      <c r="D339" s="262"/>
      <c r="E339" s="262"/>
      <c r="F339" s="262"/>
      <c r="G339" s="262"/>
      <c r="H339" s="262"/>
      <c r="I339" s="262"/>
      <c r="J339" s="262"/>
      <c r="K339" s="262"/>
      <c r="L339" s="262"/>
      <c r="M339" s="262"/>
      <c r="N339" s="262"/>
      <c r="O339" s="262"/>
      <c r="P339" s="262"/>
      <c r="Q339" s="148"/>
      <c r="R339" s="148"/>
      <c r="S339" s="172"/>
      <c r="T339" s="286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9"/>
      <c r="AH339" s="148"/>
      <c r="AI339" s="262"/>
      <c r="AJ339" s="172"/>
      <c r="AK339" s="148"/>
      <c r="AL339" s="148"/>
    </row>
    <row r="340" spans="1:38" s="254" customFormat="1" ht="12.75" customHeight="1" x14ac:dyDescent="0.2">
      <c r="A340" s="148"/>
      <c r="C340" s="262"/>
      <c r="D340" s="262"/>
      <c r="E340" s="262"/>
      <c r="F340" s="262"/>
      <c r="G340" s="262"/>
      <c r="H340" s="262"/>
      <c r="I340" s="262"/>
      <c r="J340" s="262"/>
      <c r="K340" s="262"/>
      <c r="L340" s="262"/>
      <c r="M340" s="262"/>
      <c r="N340" s="262"/>
      <c r="O340" s="262"/>
      <c r="P340" s="262"/>
      <c r="Q340" s="148"/>
      <c r="R340" s="148"/>
      <c r="S340" s="172"/>
      <c r="T340" s="286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9"/>
      <c r="AH340" s="148"/>
      <c r="AI340" s="262"/>
      <c r="AJ340" s="172"/>
      <c r="AK340" s="148"/>
      <c r="AL340" s="148"/>
    </row>
    <row r="341" spans="1:38" s="254" customFormat="1" ht="12.75" customHeight="1" x14ac:dyDescent="0.2">
      <c r="A341" s="148"/>
      <c r="C341" s="262"/>
      <c r="D341" s="262"/>
      <c r="E341" s="262"/>
      <c r="F341" s="262"/>
      <c r="G341" s="262"/>
      <c r="H341" s="262"/>
      <c r="I341" s="262"/>
      <c r="J341" s="262"/>
      <c r="K341" s="262"/>
      <c r="L341" s="262"/>
      <c r="M341" s="262"/>
      <c r="N341" s="262"/>
      <c r="O341" s="262"/>
      <c r="P341" s="262"/>
      <c r="Q341" s="148"/>
      <c r="R341" s="148"/>
      <c r="S341" s="172"/>
      <c r="T341" s="286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9"/>
      <c r="AH341" s="148"/>
      <c r="AI341" s="262"/>
      <c r="AJ341" s="172"/>
      <c r="AK341" s="148"/>
      <c r="AL341" s="148"/>
    </row>
    <row r="342" spans="1:38" s="254" customFormat="1" ht="12.75" customHeight="1" x14ac:dyDescent="0.2">
      <c r="A342" s="148"/>
      <c r="C342" s="262"/>
      <c r="D342" s="262"/>
      <c r="E342" s="262"/>
      <c r="F342" s="262"/>
      <c r="G342" s="262"/>
      <c r="H342" s="262"/>
      <c r="I342" s="262"/>
      <c r="J342" s="262"/>
      <c r="K342" s="262"/>
      <c r="L342" s="262"/>
      <c r="M342" s="262"/>
      <c r="N342" s="262"/>
      <c r="O342" s="262"/>
      <c r="P342" s="262"/>
      <c r="Q342" s="148"/>
      <c r="R342" s="148"/>
      <c r="S342" s="172"/>
      <c r="T342" s="286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9"/>
      <c r="AH342" s="148"/>
      <c r="AI342" s="262"/>
      <c r="AJ342" s="172"/>
      <c r="AK342" s="148"/>
      <c r="AL342" s="148"/>
    </row>
    <row r="343" spans="1:38" s="254" customFormat="1" ht="12.75" customHeight="1" x14ac:dyDescent="0.2">
      <c r="A343" s="148"/>
      <c r="C343" s="262"/>
      <c r="D343" s="262"/>
      <c r="E343" s="262"/>
      <c r="F343" s="262"/>
      <c r="G343" s="262"/>
      <c r="H343" s="262"/>
      <c r="I343" s="262"/>
      <c r="J343" s="262"/>
      <c r="K343" s="262"/>
      <c r="L343" s="262"/>
      <c r="M343" s="262"/>
      <c r="N343" s="262"/>
      <c r="O343" s="262"/>
      <c r="P343" s="262"/>
      <c r="Q343" s="148"/>
      <c r="R343" s="148"/>
      <c r="S343" s="172"/>
      <c r="T343" s="286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9"/>
      <c r="AH343" s="148"/>
      <c r="AI343" s="262"/>
      <c r="AJ343" s="172"/>
      <c r="AK343" s="148"/>
      <c r="AL343" s="148"/>
    </row>
    <row r="344" spans="1:38" s="254" customFormat="1" ht="12.75" customHeight="1" x14ac:dyDescent="0.2">
      <c r="A344" s="148"/>
      <c r="C344" s="262"/>
      <c r="D344" s="262"/>
      <c r="E344" s="262"/>
      <c r="F344" s="262"/>
      <c r="G344" s="262"/>
      <c r="H344" s="262"/>
      <c r="I344" s="262"/>
      <c r="J344" s="262"/>
      <c r="K344" s="262"/>
      <c r="L344" s="262"/>
      <c r="M344" s="262"/>
      <c r="N344" s="262"/>
      <c r="O344" s="262"/>
      <c r="P344" s="262"/>
      <c r="Q344" s="148"/>
      <c r="R344" s="148"/>
      <c r="S344" s="172"/>
      <c r="T344" s="286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9"/>
      <c r="AH344" s="148"/>
      <c r="AI344" s="262"/>
      <c r="AJ344" s="172"/>
      <c r="AK344" s="148"/>
      <c r="AL344" s="148"/>
    </row>
    <row r="345" spans="1:38" s="254" customFormat="1" ht="12.75" customHeight="1" x14ac:dyDescent="0.2">
      <c r="A345" s="148"/>
      <c r="C345" s="262"/>
      <c r="D345" s="262"/>
      <c r="E345" s="262"/>
      <c r="F345" s="262"/>
      <c r="G345" s="262"/>
      <c r="H345" s="262"/>
      <c r="I345" s="262"/>
      <c r="J345" s="262"/>
      <c r="K345" s="262"/>
      <c r="L345" s="262"/>
      <c r="M345" s="262"/>
      <c r="N345" s="262"/>
      <c r="O345" s="262"/>
      <c r="P345" s="262"/>
      <c r="Q345" s="148"/>
      <c r="R345" s="148"/>
      <c r="S345" s="172"/>
      <c r="T345" s="286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9"/>
      <c r="AH345" s="148"/>
      <c r="AI345" s="262"/>
      <c r="AJ345" s="172"/>
      <c r="AK345" s="148"/>
      <c r="AL345" s="148"/>
    </row>
    <row r="346" spans="1:38" s="254" customFormat="1" ht="12.75" customHeight="1" x14ac:dyDescent="0.2">
      <c r="A346" s="148"/>
      <c r="C346" s="262"/>
      <c r="D346" s="262"/>
      <c r="E346" s="262"/>
      <c r="F346" s="262"/>
      <c r="G346" s="262"/>
      <c r="H346" s="262"/>
      <c r="I346" s="262"/>
      <c r="J346" s="262"/>
      <c r="K346" s="262"/>
      <c r="L346" s="262"/>
      <c r="M346" s="262"/>
      <c r="N346" s="262"/>
      <c r="O346" s="262"/>
      <c r="P346" s="262"/>
      <c r="Q346" s="148"/>
      <c r="R346" s="148"/>
      <c r="S346" s="172"/>
      <c r="T346" s="286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9"/>
      <c r="AH346" s="148"/>
      <c r="AI346" s="262"/>
      <c r="AJ346" s="172"/>
      <c r="AK346" s="148"/>
      <c r="AL346" s="148"/>
    </row>
    <row r="347" spans="1:38" s="254" customFormat="1" ht="12.75" customHeight="1" x14ac:dyDescent="0.2">
      <c r="A347" s="148"/>
      <c r="C347" s="262"/>
      <c r="D347" s="262"/>
      <c r="E347" s="262"/>
      <c r="F347" s="262"/>
      <c r="G347" s="262"/>
      <c r="H347" s="262"/>
      <c r="I347" s="262"/>
      <c r="J347" s="262"/>
      <c r="K347" s="262"/>
      <c r="L347" s="262"/>
      <c r="M347" s="262"/>
      <c r="N347" s="262"/>
      <c r="O347" s="262"/>
      <c r="P347" s="262"/>
      <c r="Q347" s="148"/>
      <c r="R347" s="148"/>
      <c r="S347" s="172"/>
      <c r="T347" s="286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9"/>
      <c r="AH347" s="148"/>
      <c r="AI347" s="262"/>
      <c r="AJ347" s="172"/>
      <c r="AK347" s="148"/>
      <c r="AL347" s="148"/>
    </row>
    <row r="348" spans="1:38" s="254" customFormat="1" ht="12.75" customHeight="1" x14ac:dyDescent="0.2">
      <c r="A348" s="148"/>
      <c r="C348" s="262"/>
      <c r="D348" s="262"/>
      <c r="E348" s="262"/>
      <c r="F348" s="262"/>
      <c r="G348" s="262"/>
      <c r="H348" s="262"/>
      <c r="I348" s="262"/>
      <c r="J348" s="262"/>
      <c r="K348" s="262"/>
      <c r="L348" s="262"/>
      <c r="M348" s="262"/>
      <c r="N348" s="262"/>
      <c r="O348" s="262"/>
      <c r="P348" s="262"/>
      <c r="Q348" s="148"/>
      <c r="R348" s="148"/>
      <c r="S348" s="172"/>
      <c r="T348" s="286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9"/>
      <c r="AH348" s="148"/>
      <c r="AI348" s="262"/>
      <c r="AJ348" s="172"/>
      <c r="AK348" s="148"/>
      <c r="AL348" s="148"/>
    </row>
    <row r="349" spans="1:38" s="254" customFormat="1" ht="12.75" customHeight="1" x14ac:dyDescent="0.2">
      <c r="A349" s="148"/>
      <c r="C349" s="262"/>
      <c r="D349" s="262"/>
      <c r="E349" s="262"/>
      <c r="F349" s="262"/>
      <c r="G349" s="262"/>
      <c r="H349" s="262"/>
      <c r="I349" s="262"/>
      <c r="J349" s="262"/>
      <c r="K349" s="262"/>
      <c r="L349" s="262"/>
      <c r="M349" s="262"/>
      <c r="N349" s="262"/>
      <c r="O349" s="262"/>
      <c r="P349" s="262"/>
      <c r="Q349" s="148"/>
      <c r="R349" s="148"/>
      <c r="S349" s="172"/>
      <c r="T349" s="286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9"/>
      <c r="AH349" s="148"/>
      <c r="AI349" s="262"/>
      <c r="AJ349" s="172"/>
      <c r="AK349" s="148"/>
      <c r="AL349" s="148"/>
    </row>
    <row r="350" spans="1:38" s="254" customFormat="1" ht="12.75" customHeight="1" x14ac:dyDescent="0.2">
      <c r="A350" s="148"/>
      <c r="C350" s="262"/>
      <c r="D350" s="262"/>
      <c r="E350" s="262"/>
      <c r="F350" s="262"/>
      <c r="G350" s="262"/>
      <c r="H350" s="262"/>
      <c r="I350" s="262"/>
      <c r="J350" s="262"/>
      <c r="K350" s="262"/>
      <c r="L350" s="262"/>
      <c r="M350" s="262"/>
      <c r="N350" s="262"/>
      <c r="O350" s="262"/>
      <c r="P350" s="262"/>
      <c r="Q350" s="148"/>
      <c r="R350" s="148"/>
      <c r="S350" s="172"/>
      <c r="T350" s="286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9"/>
      <c r="AH350" s="148"/>
      <c r="AI350" s="262"/>
      <c r="AJ350" s="172"/>
      <c r="AK350" s="148"/>
      <c r="AL350" s="148"/>
    </row>
    <row r="351" spans="1:38" s="254" customFormat="1" ht="12.75" customHeight="1" x14ac:dyDescent="0.2">
      <c r="A351" s="148"/>
      <c r="C351" s="262"/>
      <c r="D351" s="262"/>
      <c r="E351" s="262"/>
      <c r="F351" s="262"/>
      <c r="G351" s="262"/>
      <c r="H351" s="262"/>
      <c r="I351" s="262"/>
      <c r="J351" s="262"/>
      <c r="K351" s="262"/>
      <c r="L351" s="262"/>
      <c r="M351" s="262"/>
      <c r="N351" s="262"/>
      <c r="O351" s="262"/>
      <c r="P351" s="262"/>
      <c r="Q351" s="148"/>
      <c r="R351" s="148"/>
      <c r="S351" s="172"/>
      <c r="T351" s="286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9"/>
      <c r="AH351" s="148"/>
      <c r="AI351" s="262"/>
      <c r="AJ351" s="172"/>
      <c r="AK351" s="148"/>
      <c r="AL351" s="148"/>
    </row>
    <row r="352" spans="1:38" s="254" customFormat="1" ht="12.75" customHeight="1" x14ac:dyDescent="0.2">
      <c r="A352" s="148"/>
      <c r="C352" s="262"/>
      <c r="D352" s="262"/>
      <c r="E352" s="262"/>
      <c r="F352" s="262"/>
      <c r="G352" s="262"/>
      <c r="H352" s="262"/>
      <c r="I352" s="262"/>
      <c r="J352" s="262"/>
      <c r="K352" s="262"/>
      <c r="L352" s="262"/>
      <c r="M352" s="262"/>
      <c r="N352" s="262"/>
      <c r="O352" s="262"/>
      <c r="P352" s="262"/>
      <c r="Q352" s="148"/>
      <c r="R352" s="148"/>
      <c r="S352" s="172"/>
      <c r="T352" s="286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9"/>
      <c r="AH352" s="148"/>
      <c r="AI352" s="262"/>
      <c r="AJ352" s="172"/>
      <c r="AK352" s="148"/>
      <c r="AL352" s="148"/>
    </row>
    <row r="353" spans="1:38" s="254" customFormat="1" ht="12.75" customHeight="1" x14ac:dyDescent="0.2">
      <c r="A353" s="148"/>
      <c r="C353" s="262"/>
      <c r="D353" s="262"/>
      <c r="E353" s="262"/>
      <c r="F353" s="262"/>
      <c r="G353" s="262"/>
      <c r="H353" s="262"/>
      <c r="I353" s="262"/>
      <c r="J353" s="262"/>
      <c r="K353" s="262"/>
      <c r="L353" s="262"/>
      <c r="M353" s="262"/>
      <c r="N353" s="262"/>
      <c r="O353" s="262"/>
      <c r="P353" s="262"/>
      <c r="Q353" s="148"/>
      <c r="R353" s="148"/>
      <c r="S353" s="172"/>
      <c r="T353" s="286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9"/>
      <c r="AH353" s="148"/>
      <c r="AI353" s="262"/>
      <c r="AJ353" s="172"/>
      <c r="AK353" s="148"/>
      <c r="AL353" s="148"/>
    </row>
    <row r="354" spans="1:38" s="254" customFormat="1" ht="12.75" customHeight="1" x14ac:dyDescent="0.2">
      <c r="A354" s="148"/>
      <c r="C354" s="262"/>
      <c r="D354" s="262"/>
      <c r="E354" s="262"/>
      <c r="F354" s="262"/>
      <c r="G354" s="262"/>
      <c r="H354" s="262"/>
      <c r="I354" s="262"/>
      <c r="J354" s="262"/>
      <c r="K354" s="262"/>
      <c r="L354" s="262"/>
      <c r="M354" s="262"/>
      <c r="N354" s="262"/>
      <c r="O354" s="262"/>
      <c r="P354" s="262"/>
      <c r="Q354" s="148"/>
      <c r="R354" s="148"/>
      <c r="S354" s="172"/>
      <c r="T354" s="286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9"/>
      <c r="AH354" s="148"/>
      <c r="AI354" s="262"/>
      <c r="AJ354" s="172"/>
      <c r="AK354" s="148"/>
      <c r="AL354" s="148"/>
    </row>
    <row r="355" spans="1:38" s="254" customFormat="1" ht="12.75" customHeight="1" x14ac:dyDescent="0.2">
      <c r="A355" s="148"/>
      <c r="C355" s="262"/>
      <c r="D355" s="262"/>
      <c r="E355" s="262"/>
      <c r="F355" s="262"/>
      <c r="G355" s="262"/>
      <c r="H355" s="262"/>
      <c r="I355" s="262"/>
      <c r="J355" s="262"/>
      <c r="K355" s="262"/>
      <c r="L355" s="262"/>
      <c r="M355" s="262"/>
      <c r="N355" s="262"/>
      <c r="O355" s="262"/>
      <c r="P355" s="262"/>
      <c r="Q355" s="148"/>
      <c r="R355" s="148"/>
      <c r="S355" s="172"/>
      <c r="T355" s="286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9"/>
      <c r="AH355" s="148"/>
      <c r="AI355" s="262"/>
      <c r="AJ355" s="172"/>
      <c r="AK355" s="148"/>
      <c r="AL355" s="148"/>
    </row>
    <row r="356" spans="1:38" s="254" customFormat="1" ht="12.75" customHeight="1" x14ac:dyDescent="0.2">
      <c r="A356" s="148"/>
      <c r="C356" s="262"/>
      <c r="D356" s="262"/>
      <c r="E356" s="262"/>
      <c r="F356" s="262"/>
      <c r="G356" s="262"/>
      <c r="H356" s="262"/>
      <c r="I356" s="262"/>
      <c r="J356" s="262"/>
      <c r="K356" s="262"/>
      <c r="L356" s="262"/>
      <c r="M356" s="262"/>
      <c r="N356" s="262"/>
      <c r="O356" s="262"/>
      <c r="P356" s="262"/>
      <c r="Q356" s="148"/>
      <c r="R356" s="148"/>
      <c r="S356" s="172"/>
      <c r="T356" s="286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9"/>
      <c r="AH356" s="148"/>
      <c r="AI356" s="262"/>
      <c r="AJ356" s="172"/>
      <c r="AK356" s="148"/>
      <c r="AL356" s="148"/>
    </row>
    <row r="357" spans="1:38" s="254" customFormat="1" ht="12.75" customHeight="1" x14ac:dyDescent="0.2">
      <c r="A357" s="148"/>
      <c r="C357" s="262"/>
      <c r="D357" s="262"/>
      <c r="E357" s="262"/>
      <c r="F357" s="262"/>
      <c r="G357" s="262"/>
      <c r="H357" s="262"/>
      <c r="I357" s="262"/>
      <c r="J357" s="262"/>
      <c r="K357" s="262"/>
      <c r="L357" s="262"/>
      <c r="M357" s="262"/>
      <c r="N357" s="262"/>
      <c r="O357" s="262"/>
      <c r="P357" s="262"/>
      <c r="Q357" s="148"/>
      <c r="R357" s="148"/>
      <c r="S357" s="172"/>
      <c r="T357" s="286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9"/>
      <c r="AH357" s="148"/>
      <c r="AI357" s="262"/>
      <c r="AJ357" s="172"/>
      <c r="AK357" s="148"/>
      <c r="AL357" s="148"/>
    </row>
    <row r="358" spans="1:38" s="254" customFormat="1" ht="12.75" customHeight="1" x14ac:dyDescent="0.2">
      <c r="A358" s="148"/>
      <c r="C358" s="262"/>
      <c r="D358" s="262"/>
      <c r="E358" s="262"/>
      <c r="F358" s="262"/>
      <c r="G358" s="262"/>
      <c r="H358" s="262"/>
      <c r="I358" s="262"/>
      <c r="J358" s="262"/>
      <c r="K358" s="262"/>
      <c r="L358" s="262"/>
      <c r="M358" s="262"/>
      <c r="N358" s="262"/>
      <c r="O358" s="262"/>
      <c r="P358" s="262"/>
      <c r="Q358" s="148"/>
      <c r="R358" s="148"/>
      <c r="S358" s="172"/>
      <c r="T358" s="286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9"/>
      <c r="AH358" s="148"/>
      <c r="AI358" s="262"/>
      <c r="AJ358" s="172"/>
      <c r="AK358" s="148"/>
      <c r="AL358" s="148"/>
    </row>
    <row r="359" spans="1:38" s="254" customFormat="1" ht="12.75" customHeight="1" x14ac:dyDescent="0.2">
      <c r="A359" s="148"/>
      <c r="C359" s="262"/>
      <c r="D359" s="262"/>
      <c r="E359" s="262"/>
      <c r="F359" s="262"/>
      <c r="G359" s="262"/>
      <c r="H359" s="262"/>
      <c r="I359" s="262"/>
      <c r="J359" s="262"/>
      <c r="K359" s="262"/>
      <c r="L359" s="262"/>
      <c r="M359" s="262"/>
      <c r="N359" s="262"/>
      <c r="O359" s="262"/>
      <c r="P359" s="262"/>
      <c r="Q359" s="148"/>
      <c r="R359" s="148"/>
      <c r="S359" s="172"/>
      <c r="T359" s="286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9"/>
      <c r="AH359" s="148"/>
      <c r="AI359" s="262"/>
      <c r="AJ359" s="172"/>
      <c r="AK359" s="148"/>
      <c r="AL359" s="148"/>
    </row>
    <row r="360" spans="1:38" s="254" customFormat="1" ht="12.75" customHeight="1" x14ac:dyDescent="0.2">
      <c r="A360" s="148"/>
      <c r="C360" s="262"/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2"/>
      <c r="P360" s="262"/>
      <c r="Q360" s="148"/>
      <c r="R360" s="148"/>
      <c r="S360" s="172"/>
      <c r="T360" s="286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9"/>
      <c r="AH360" s="148"/>
      <c r="AI360" s="262"/>
      <c r="AJ360" s="172"/>
      <c r="AK360" s="148"/>
      <c r="AL360" s="148"/>
    </row>
    <row r="361" spans="1:38" s="254" customFormat="1" ht="12.75" customHeight="1" x14ac:dyDescent="0.2">
      <c r="A361" s="148"/>
      <c r="C361" s="262"/>
      <c r="D361" s="262"/>
      <c r="E361" s="262"/>
      <c r="F361" s="262"/>
      <c r="G361" s="262"/>
      <c r="H361" s="262"/>
      <c r="I361" s="262"/>
      <c r="J361" s="262"/>
      <c r="K361" s="262"/>
      <c r="L361" s="262"/>
      <c r="M361" s="262"/>
      <c r="N361" s="262"/>
      <c r="O361" s="262"/>
      <c r="P361" s="262"/>
      <c r="Q361" s="148"/>
      <c r="R361" s="148"/>
      <c r="S361" s="172"/>
      <c r="T361" s="286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9"/>
      <c r="AH361" s="148"/>
      <c r="AI361" s="262"/>
      <c r="AJ361" s="172"/>
      <c r="AK361" s="148"/>
      <c r="AL361" s="148"/>
    </row>
    <row r="362" spans="1:38" s="254" customFormat="1" ht="12.75" customHeight="1" x14ac:dyDescent="0.2">
      <c r="A362" s="148"/>
      <c r="C362" s="262"/>
      <c r="D362" s="262"/>
      <c r="E362" s="262"/>
      <c r="F362" s="262"/>
      <c r="G362" s="262"/>
      <c r="H362" s="262"/>
      <c r="I362" s="262"/>
      <c r="J362" s="262"/>
      <c r="K362" s="262"/>
      <c r="L362" s="262"/>
      <c r="M362" s="262"/>
      <c r="N362" s="262"/>
      <c r="O362" s="262"/>
      <c r="P362" s="262"/>
      <c r="Q362" s="148"/>
      <c r="R362" s="148"/>
      <c r="S362" s="172"/>
      <c r="T362" s="286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9"/>
      <c r="AH362" s="148"/>
      <c r="AI362" s="262"/>
      <c r="AJ362" s="172"/>
      <c r="AK362" s="148"/>
      <c r="AL362" s="148"/>
    </row>
    <row r="363" spans="1:38" s="254" customFormat="1" ht="12.75" customHeight="1" x14ac:dyDescent="0.2">
      <c r="A363" s="148"/>
      <c r="C363" s="262"/>
      <c r="D363" s="262"/>
      <c r="E363" s="262"/>
      <c r="F363" s="262"/>
      <c r="G363" s="262"/>
      <c r="H363" s="262"/>
      <c r="I363" s="262"/>
      <c r="J363" s="262"/>
      <c r="K363" s="262"/>
      <c r="L363" s="262"/>
      <c r="M363" s="262"/>
      <c r="N363" s="262"/>
      <c r="O363" s="262"/>
      <c r="P363" s="262"/>
      <c r="Q363" s="148"/>
      <c r="R363" s="148"/>
      <c r="S363" s="172"/>
      <c r="T363" s="286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9"/>
      <c r="AH363" s="148"/>
      <c r="AI363" s="262"/>
      <c r="AJ363" s="172"/>
      <c r="AK363" s="148"/>
      <c r="AL363" s="148"/>
    </row>
    <row r="364" spans="1:38" s="254" customFormat="1" ht="12.75" customHeight="1" x14ac:dyDescent="0.2">
      <c r="A364" s="148"/>
      <c r="C364" s="262"/>
      <c r="D364" s="262"/>
      <c r="E364" s="262"/>
      <c r="F364" s="262"/>
      <c r="G364" s="262"/>
      <c r="H364" s="262"/>
      <c r="I364" s="262"/>
      <c r="J364" s="262"/>
      <c r="K364" s="262"/>
      <c r="L364" s="262"/>
      <c r="M364" s="262"/>
      <c r="N364" s="262"/>
      <c r="O364" s="262"/>
      <c r="P364" s="262"/>
      <c r="Q364" s="148"/>
      <c r="R364" s="148"/>
      <c r="S364" s="172"/>
      <c r="T364" s="286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9"/>
      <c r="AH364" s="148"/>
      <c r="AI364" s="262"/>
      <c r="AJ364" s="172"/>
      <c r="AK364" s="148"/>
      <c r="AL364" s="148"/>
    </row>
    <row r="365" spans="1:38" s="254" customFormat="1" ht="12.75" customHeight="1" x14ac:dyDescent="0.2">
      <c r="A365" s="148"/>
      <c r="C365" s="262"/>
      <c r="D365" s="262"/>
      <c r="E365" s="262"/>
      <c r="F365" s="262"/>
      <c r="G365" s="262"/>
      <c r="H365" s="262"/>
      <c r="I365" s="262"/>
      <c r="J365" s="262"/>
      <c r="K365" s="262"/>
      <c r="L365" s="262"/>
      <c r="M365" s="262"/>
      <c r="N365" s="262"/>
      <c r="O365" s="262"/>
      <c r="P365" s="262"/>
      <c r="Q365" s="148"/>
      <c r="R365" s="148"/>
      <c r="S365" s="172"/>
      <c r="T365" s="286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9"/>
      <c r="AH365" s="148"/>
      <c r="AI365" s="262"/>
      <c r="AJ365" s="172"/>
      <c r="AK365" s="148"/>
      <c r="AL365" s="148"/>
    </row>
    <row r="366" spans="1:38" s="254" customFormat="1" ht="12.75" customHeight="1" x14ac:dyDescent="0.2">
      <c r="A366" s="148"/>
      <c r="C366" s="262"/>
      <c r="D366" s="262"/>
      <c r="E366" s="262"/>
      <c r="F366" s="262"/>
      <c r="G366" s="262"/>
      <c r="H366" s="262"/>
      <c r="I366" s="262"/>
      <c r="J366" s="262"/>
      <c r="K366" s="262"/>
      <c r="L366" s="262"/>
      <c r="M366" s="262"/>
      <c r="N366" s="262"/>
      <c r="O366" s="262"/>
      <c r="P366" s="262"/>
      <c r="Q366" s="148"/>
      <c r="R366" s="148"/>
      <c r="S366" s="172"/>
      <c r="T366" s="286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9"/>
      <c r="AH366" s="148"/>
      <c r="AI366" s="262"/>
      <c r="AJ366" s="172"/>
      <c r="AK366" s="148"/>
      <c r="AL366" s="148"/>
    </row>
    <row r="367" spans="1:38" s="254" customFormat="1" ht="12.75" customHeight="1" x14ac:dyDescent="0.2">
      <c r="A367" s="148"/>
      <c r="C367" s="262"/>
      <c r="D367" s="262"/>
      <c r="E367" s="262"/>
      <c r="F367" s="262"/>
      <c r="G367" s="262"/>
      <c r="H367" s="262"/>
      <c r="I367" s="262"/>
      <c r="J367" s="262"/>
      <c r="K367" s="262"/>
      <c r="L367" s="262"/>
      <c r="M367" s="262"/>
      <c r="N367" s="262"/>
      <c r="O367" s="262"/>
      <c r="P367" s="262"/>
      <c r="Q367" s="148"/>
      <c r="R367" s="148"/>
      <c r="S367" s="172"/>
      <c r="T367" s="286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9"/>
      <c r="AH367" s="148"/>
      <c r="AI367" s="262"/>
      <c r="AJ367" s="172"/>
      <c r="AK367" s="148"/>
      <c r="AL367" s="148"/>
    </row>
    <row r="368" spans="1:38" s="254" customFormat="1" ht="12.75" customHeight="1" x14ac:dyDescent="0.2">
      <c r="A368" s="148"/>
      <c r="C368" s="262"/>
      <c r="D368" s="262"/>
      <c r="E368" s="262"/>
      <c r="F368" s="262"/>
      <c r="G368" s="262"/>
      <c r="H368" s="262"/>
      <c r="I368" s="262"/>
      <c r="J368" s="262"/>
      <c r="K368" s="262"/>
      <c r="L368" s="262"/>
      <c r="M368" s="262"/>
      <c r="N368" s="262"/>
      <c r="O368" s="262"/>
      <c r="P368" s="262"/>
      <c r="Q368" s="148"/>
      <c r="R368" s="148"/>
      <c r="S368" s="172"/>
      <c r="T368" s="286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9"/>
      <c r="AH368" s="148"/>
      <c r="AI368" s="262"/>
      <c r="AJ368" s="172"/>
      <c r="AK368" s="148"/>
      <c r="AL368" s="148"/>
    </row>
    <row r="369" spans="1:38" s="254" customFormat="1" ht="12.75" customHeight="1" x14ac:dyDescent="0.2">
      <c r="A369" s="148"/>
      <c r="C369" s="262"/>
      <c r="D369" s="262"/>
      <c r="E369" s="262"/>
      <c r="F369" s="262"/>
      <c r="G369" s="262"/>
      <c r="H369" s="262"/>
      <c r="I369" s="262"/>
      <c r="J369" s="262"/>
      <c r="K369" s="262"/>
      <c r="L369" s="262"/>
      <c r="M369" s="262"/>
      <c r="N369" s="262"/>
      <c r="O369" s="262"/>
      <c r="P369" s="262"/>
      <c r="Q369" s="148"/>
      <c r="R369" s="148"/>
      <c r="S369" s="172"/>
      <c r="T369" s="286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9"/>
      <c r="AH369" s="148"/>
      <c r="AI369" s="262"/>
      <c r="AJ369" s="172"/>
      <c r="AK369" s="148"/>
      <c r="AL369" s="148"/>
    </row>
    <row r="370" spans="1:38" s="254" customFormat="1" ht="12.75" customHeight="1" x14ac:dyDescent="0.2">
      <c r="A370" s="148"/>
      <c r="C370" s="262"/>
      <c r="D370" s="262"/>
      <c r="E370" s="262"/>
      <c r="F370" s="262"/>
      <c r="G370" s="262"/>
      <c r="H370" s="262"/>
      <c r="I370" s="262"/>
      <c r="J370" s="262"/>
      <c r="K370" s="262"/>
      <c r="L370" s="262"/>
      <c r="M370" s="262"/>
      <c r="N370" s="262"/>
      <c r="O370" s="262"/>
      <c r="P370" s="262"/>
      <c r="Q370" s="148"/>
      <c r="R370" s="148"/>
      <c r="S370" s="172"/>
      <c r="T370" s="286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9"/>
      <c r="AH370" s="148"/>
      <c r="AI370" s="262"/>
      <c r="AJ370" s="172"/>
      <c r="AK370" s="148"/>
      <c r="AL370" s="148"/>
    </row>
    <row r="371" spans="1:38" s="254" customFormat="1" ht="12.75" customHeight="1" x14ac:dyDescent="0.2">
      <c r="A371" s="148"/>
      <c r="C371" s="262"/>
      <c r="D371" s="262"/>
      <c r="E371" s="262"/>
      <c r="F371" s="262"/>
      <c r="G371" s="262"/>
      <c r="H371" s="262"/>
      <c r="I371" s="262"/>
      <c r="J371" s="262"/>
      <c r="K371" s="262"/>
      <c r="L371" s="262"/>
      <c r="M371" s="262"/>
      <c r="N371" s="262"/>
      <c r="O371" s="262"/>
      <c r="P371" s="262"/>
      <c r="Q371" s="148"/>
      <c r="R371" s="148"/>
      <c r="S371" s="172"/>
      <c r="T371" s="286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9"/>
      <c r="AH371" s="148"/>
      <c r="AI371" s="262"/>
      <c r="AJ371" s="172"/>
      <c r="AK371" s="148"/>
      <c r="AL371" s="148"/>
    </row>
    <row r="372" spans="1:38" s="254" customFormat="1" ht="12.75" customHeight="1" x14ac:dyDescent="0.2">
      <c r="A372" s="148"/>
      <c r="C372" s="262"/>
      <c r="D372" s="262"/>
      <c r="E372" s="262"/>
      <c r="F372" s="262"/>
      <c r="G372" s="262"/>
      <c r="H372" s="262"/>
      <c r="I372" s="262"/>
      <c r="J372" s="262"/>
      <c r="K372" s="262"/>
      <c r="L372" s="262"/>
      <c r="M372" s="262"/>
      <c r="N372" s="262"/>
      <c r="O372" s="262"/>
      <c r="P372" s="262"/>
      <c r="Q372" s="148"/>
      <c r="R372" s="148"/>
      <c r="S372" s="172"/>
      <c r="T372" s="286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9"/>
      <c r="AH372" s="148"/>
      <c r="AI372" s="262"/>
      <c r="AJ372" s="172"/>
      <c r="AK372" s="148"/>
      <c r="AL372" s="148"/>
    </row>
    <row r="373" spans="1:38" s="254" customFormat="1" ht="12.75" customHeight="1" x14ac:dyDescent="0.2">
      <c r="A373" s="148"/>
      <c r="C373" s="262"/>
      <c r="D373" s="262"/>
      <c r="E373" s="262"/>
      <c r="F373" s="262"/>
      <c r="G373" s="262"/>
      <c r="H373" s="262"/>
      <c r="I373" s="262"/>
      <c r="J373" s="262"/>
      <c r="K373" s="262"/>
      <c r="L373" s="262"/>
      <c r="M373" s="262"/>
      <c r="N373" s="262"/>
      <c r="O373" s="262"/>
      <c r="P373" s="262"/>
      <c r="Q373" s="148"/>
      <c r="R373" s="148"/>
      <c r="S373" s="172"/>
      <c r="T373" s="286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9"/>
      <c r="AH373" s="148"/>
      <c r="AI373" s="262"/>
      <c r="AJ373" s="172"/>
      <c r="AK373" s="148"/>
      <c r="AL373" s="148"/>
    </row>
    <row r="374" spans="1:38" s="254" customFormat="1" ht="12.75" customHeight="1" x14ac:dyDescent="0.2">
      <c r="A374" s="148"/>
      <c r="C374" s="262"/>
      <c r="D374" s="262"/>
      <c r="E374" s="262"/>
      <c r="F374" s="262"/>
      <c r="G374" s="262"/>
      <c r="H374" s="262"/>
      <c r="I374" s="262"/>
      <c r="J374" s="262"/>
      <c r="K374" s="262"/>
      <c r="L374" s="262"/>
      <c r="M374" s="262"/>
      <c r="N374" s="262"/>
      <c r="O374" s="262"/>
      <c r="P374" s="262"/>
      <c r="Q374" s="148"/>
      <c r="R374" s="148"/>
      <c r="S374" s="172"/>
      <c r="T374" s="286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9"/>
      <c r="AH374" s="148"/>
      <c r="AI374" s="262"/>
      <c r="AJ374" s="172"/>
      <c r="AK374" s="148"/>
      <c r="AL374" s="148"/>
    </row>
    <row r="375" spans="1:38" s="254" customFormat="1" ht="12.75" customHeight="1" x14ac:dyDescent="0.2">
      <c r="A375" s="148"/>
      <c r="C375" s="262"/>
      <c r="D375" s="262"/>
      <c r="E375" s="262"/>
      <c r="F375" s="262"/>
      <c r="G375" s="262"/>
      <c r="H375" s="262"/>
      <c r="I375" s="262"/>
      <c r="J375" s="262"/>
      <c r="K375" s="262"/>
      <c r="L375" s="262"/>
      <c r="M375" s="262"/>
      <c r="N375" s="262"/>
      <c r="O375" s="262"/>
      <c r="P375" s="262"/>
      <c r="Q375" s="148"/>
      <c r="R375" s="148"/>
      <c r="S375" s="172"/>
      <c r="T375" s="286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9"/>
      <c r="AH375" s="148"/>
      <c r="AI375" s="262"/>
      <c r="AJ375" s="172"/>
      <c r="AK375" s="148"/>
      <c r="AL375" s="148"/>
    </row>
    <row r="376" spans="1:38" s="254" customFormat="1" ht="12.75" customHeight="1" x14ac:dyDescent="0.2">
      <c r="A376" s="148"/>
      <c r="C376" s="262"/>
      <c r="D376" s="262"/>
      <c r="E376" s="262"/>
      <c r="F376" s="262"/>
      <c r="G376" s="262"/>
      <c r="H376" s="262"/>
      <c r="I376" s="262"/>
      <c r="J376" s="262"/>
      <c r="K376" s="262"/>
      <c r="L376" s="262"/>
      <c r="M376" s="262"/>
      <c r="N376" s="262"/>
      <c r="O376" s="262"/>
      <c r="P376" s="262"/>
      <c r="Q376" s="148"/>
      <c r="R376" s="148"/>
      <c r="S376" s="172"/>
      <c r="T376" s="286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9"/>
      <c r="AH376" s="148"/>
      <c r="AI376" s="262"/>
      <c r="AJ376" s="172"/>
      <c r="AK376" s="148"/>
      <c r="AL376" s="148"/>
    </row>
    <row r="377" spans="1:38" s="254" customFormat="1" ht="12.75" customHeight="1" x14ac:dyDescent="0.2">
      <c r="A377" s="148"/>
      <c r="C377" s="262"/>
      <c r="D377" s="262"/>
      <c r="E377" s="262"/>
      <c r="F377" s="262"/>
      <c r="G377" s="262"/>
      <c r="H377" s="262"/>
      <c r="I377" s="262"/>
      <c r="J377" s="262"/>
      <c r="K377" s="262"/>
      <c r="L377" s="262"/>
      <c r="M377" s="262"/>
      <c r="N377" s="262"/>
      <c r="O377" s="262"/>
      <c r="P377" s="262"/>
      <c r="Q377" s="148"/>
      <c r="R377" s="148"/>
      <c r="S377" s="172"/>
      <c r="T377" s="286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9"/>
      <c r="AH377" s="148"/>
      <c r="AI377" s="262"/>
      <c r="AJ377" s="172"/>
      <c r="AK377" s="148"/>
      <c r="AL377" s="148"/>
    </row>
    <row r="378" spans="1:38" s="254" customFormat="1" ht="12.75" customHeight="1" x14ac:dyDescent="0.2">
      <c r="A378" s="148"/>
      <c r="C378" s="262"/>
      <c r="D378" s="262"/>
      <c r="E378" s="262"/>
      <c r="F378" s="262"/>
      <c r="G378" s="262"/>
      <c r="H378" s="262"/>
      <c r="I378" s="262"/>
      <c r="J378" s="262"/>
      <c r="K378" s="262"/>
      <c r="L378" s="262"/>
      <c r="M378" s="262"/>
      <c r="N378" s="262"/>
      <c r="O378" s="262"/>
      <c r="P378" s="262"/>
      <c r="Q378" s="148"/>
      <c r="R378" s="148"/>
      <c r="S378" s="172"/>
      <c r="T378" s="286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9"/>
      <c r="AH378" s="148"/>
      <c r="AI378" s="262"/>
      <c r="AJ378" s="172"/>
      <c r="AK378" s="148"/>
      <c r="AL378" s="148"/>
    </row>
    <row r="379" spans="1:38" s="254" customFormat="1" ht="12.75" customHeight="1" x14ac:dyDescent="0.2">
      <c r="A379" s="148"/>
      <c r="C379" s="262"/>
      <c r="D379" s="262"/>
      <c r="E379" s="262"/>
      <c r="F379" s="262"/>
      <c r="G379" s="262"/>
      <c r="H379" s="262"/>
      <c r="I379" s="262"/>
      <c r="J379" s="262"/>
      <c r="K379" s="262"/>
      <c r="L379" s="262"/>
      <c r="M379" s="262"/>
      <c r="N379" s="262"/>
      <c r="O379" s="262"/>
      <c r="P379" s="262"/>
      <c r="Q379" s="148"/>
      <c r="R379" s="148"/>
      <c r="S379" s="172"/>
      <c r="T379" s="286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9"/>
      <c r="AH379" s="148"/>
      <c r="AI379" s="262"/>
      <c r="AJ379" s="172"/>
      <c r="AK379" s="148"/>
      <c r="AL379" s="148"/>
    </row>
    <row r="380" spans="1:38" s="254" customFormat="1" ht="12.75" customHeight="1" x14ac:dyDescent="0.2">
      <c r="A380" s="148"/>
      <c r="C380" s="262"/>
      <c r="D380" s="262"/>
      <c r="E380" s="262"/>
      <c r="F380" s="262"/>
      <c r="G380" s="262"/>
      <c r="H380" s="262"/>
      <c r="I380" s="262"/>
      <c r="J380" s="262"/>
      <c r="K380" s="262"/>
      <c r="L380" s="262"/>
      <c r="M380" s="262"/>
      <c r="N380" s="262"/>
      <c r="O380" s="262"/>
      <c r="P380" s="262"/>
      <c r="Q380" s="148"/>
      <c r="R380" s="148"/>
      <c r="S380" s="172"/>
      <c r="T380" s="286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9"/>
      <c r="AH380" s="148"/>
      <c r="AI380" s="262"/>
      <c r="AJ380" s="172"/>
      <c r="AK380" s="148"/>
      <c r="AL380" s="148"/>
    </row>
    <row r="381" spans="1:38" s="254" customFormat="1" ht="12.75" customHeight="1" x14ac:dyDescent="0.2">
      <c r="A381" s="148"/>
      <c r="C381" s="262"/>
      <c r="D381" s="262"/>
      <c r="E381" s="262"/>
      <c r="F381" s="262"/>
      <c r="G381" s="262"/>
      <c r="H381" s="262"/>
      <c r="I381" s="262"/>
      <c r="J381" s="262"/>
      <c r="K381" s="262"/>
      <c r="L381" s="262"/>
      <c r="M381" s="262"/>
      <c r="N381" s="262"/>
      <c r="O381" s="262"/>
      <c r="P381" s="262"/>
      <c r="Q381" s="148"/>
      <c r="R381" s="148"/>
      <c r="S381" s="172"/>
      <c r="T381" s="286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9"/>
      <c r="AH381" s="148"/>
      <c r="AI381" s="262"/>
      <c r="AJ381" s="172"/>
      <c r="AK381" s="148"/>
      <c r="AL381" s="148"/>
    </row>
    <row r="382" spans="1:38" s="254" customFormat="1" ht="12.75" customHeight="1" x14ac:dyDescent="0.2">
      <c r="A382" s="148"/>
      <c r="C382" s="262"/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2"/>
      <c r="P382" s="262"/>
      <c r="Q382" s="148"/>
      <c r="R382" s="148"/>
      <c r="S382" s="172"/>
      <c r="T382" s="286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9"/>
      <c r="AH382" s="148"/>
      <c r="AI382" s="262"/>
      <c r="AJ382" s="172"/>
      <c r="AK382" s="148"/>
      <c r="AL382" s="148"/>
    </row>
    <row r="383" spans="1:38" s="254" customFormat="1" ht="12.75" customHeight="1" x14ac:dyDescent="0.2">
      <c r="A383" s="148"/>
      <c r="C383" s="262"/>
      <c r="D383" s="262"/>
      <c r="E383" s="262"/>
      <c r="F383" s="262"/>
      <c r="G383" s="262"/>
      <c r="H383" s="262"/>
      <c r="I383" s="262"/>
      <c r="J383" s="262"/>
      <c r="K383" s="262"/>
      <c r="L383" s="262"/>
      <c r="M383" s="262"/>
      <c r="N383" s="262"/>
      <c r="O383" s="262"/>
      <c r="P383" s="262"/>
      <c r="Q383" s="148"/>
      <c r="R383" s="148"/>
      <c r="S383" s="172"/>
      <c r="T383" s="286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9"/>
      <c r="AH383" s="148"/>
      <c r="AI383" s="262"/>
      <c r="AJ383" s="172"/>
      <c r="AK383" s="148"/>
      <c r="AL383" s="148"/>
    </row>
    <row r="384" spans="1:38" s="254" customFormat="1" ht="12.75" customHeight="1" x14ac:dyDescent="0.2">
      <c r="A384" s="148"/>
      <c r="C384" s="262"/>
      <c r="D384" s="262"/>
      <c r="E384" s="262"/>
      <c r="F384" s="262"/>
      <c r="G384" s="262"/>
      <c r="H384" s="262"/>
      <c r="I384" s="262"/>
      <c r="J384" s="262"/>
      <c r="K384" s="262"/>
      <c r="L384" s="262"/>
      <c r="M384" s="262"/>
      <c r="N384" s="262"/>
      <c r="O384" s="262"/>
      <c r="P384" s="262"/>
      <c r="Q384" s="148"/>
      <c r="R384" s="148"/>
      <c r="S384" s="172"/>
      <c r="T384" s="286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9"/>
      <c r="AH384" s="148"/>
      <c r="AI384" s="262"/>
      <c r="AJ384" s="172"/>
      <c r="AK384" s="148"/>
      <c r="AL384" s="148"/>
    </row>
    <row r="385" spans="1:38" s="254" customFormat="1" ht="12.75" customHeight="1" x14ac:dyDescent="0.2">
      <c r="A385" s="148"/>
      <c r="C385" s="262"/>
      <c r="D385" s="262"/>
      <c r="E385" s="262"/>
      <c r="F385" s="262"/>
      <c r="G385" s="262"/>
      <c r="H385" s="262"/>
      <c r="I385" s="262"/>
      <c r="J385" s="262"/>
      <c r="K385" s="262"/>
      <c r="L385" s="262"/>
      <c r="M385" s="262"/>
      <c r="N385" s="262"/>
      <c r="O385" s="262"/>
      <c r="P385" s="262"/>
      <c r="Q385" s="148"/>
      <c r="R385" s="148"/>
      <c r="S385" s="172"/>
      <c r="T385" s="286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9"/>
      <c r="AH385" s="148"/>
      <c r="AI385" s="262"/>
      <c r="AJ385" s="172"/>
      <c r="AK385" s="148"/>
      <c r="AL385" s="148"/>
    </row>
    <row r="386" spans="1:38" s="254" customFormat="1" ht="12.75" customHeight="1" x14ac:dyDescent="0.2">
      <c r="A386" s="148"/>
      <c r="C386" s="262"/>
      <c r="D386" s="262"/>
      <c r="E386" s="262"/>
      <c r="F386" s="262"/>
      <c r="G386" s="262"/>
      <c r="H386" s="262"/>
      <c r="I386" s="262"/>
      <c r="J386" s="262"/>
      <c r="K386" s="262"/>
      <c r="L386" s="262"/>
      <c r="M386" s="262"/>
      <c r="N386" s="262"/>
      <c r="O386" s="262"/>
      <c r="P386" s="262"/>
      <c r="Q386" s="148"/>
      <c r="R386" s="148"/>
      <c r="S386" s="172"/>
      <c r="T386" s="286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9"/>
      <c r="AH386" s="148"/>
      <c r="AI386" s="262"/>
      <c r="AJ386" s="172"/>
      <c r="AK386" s="148"/>
      <c r="AL386" s="148"/>
    </row>
    <row r="387" spans="1:38" s="254" customFormat="1" ht="12.75" customHeight="1" x14ac:dyDescent="0.2">
      <c r="A387" s="148"/>
      <c r="C387" s="262"/>
      <c r="D387" s="262"/>
      <c r="E387" s="262"/>
      <c r="F387" s="262"/>
      <c r="G387" s="262"/>
      <c r="H387" s="262"/>
      <c r="I387" s="262"/>
      <c r="J387" s="262"/>
      <c r="K387" s="262"/>
      <c r="L387" s="262"/>
      <c r="M387" s="262"/>
      <c r="N387" s="262"/>
      <c r="O387" s="262"/>
      <c r="P387" s="262"/>
      <c r="Q387" s="148"/>
      <c r="R387" s="148"/>
      <c r="S387" s="172"/>
      <c r="T387" s="286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9"/>
      <c r="AH387" s="148"/>
      <c r="AI387" s="262"/>
      <c r="AJ387" s="172"/>
      <c r="AK387" s="148"/>
      <c r="AL387" s="148"/>
    </row>
    <row r="388" spans="1:38" s="254" customFormat="1" ht="12.75" customHeight="1" x14ac:dyDescent="0.2">
      <c r="A388" s="148"/>
      <c r="C388" s="262"/>
      <c r="D388" s="262"/>
      <c r="E388" s="262"/>
      <c r="F388" s="262"/>
      <c r="G388" s="262"/>
      <c r="H388" s="262"/>
      <c r="I388" s="262"/>
      <c r="J388" s="262"/>
      <c r="K388" s="262"/>
      <c r="L388" s="262"/>
      <c r="M388" s="262"/>
      <c r="N388" s="262"/>
      <c r="O388" s="262"/>
      <c r="P388" s="262"/>
      <c r="Q388" s="148"/>
      <c r="R388" s="148"/>
      <c r="S388" s="172"/>
      <c r="T388" s="286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9"/>
      <c r="AH388" s="148"/>
      <c r="AI388" s="262"/>
      <c r="AJ388" s="172"/>
      <c r="AK388" s="148"/>
      <c r="AL388" s="148"/>
    </row>
    <row r="389" spans="1:38" s="254" customFormat="1" ht="12.75" customHeight="1" x14ac:dyDescent="0.2">
      <c r="A389" s="148"/>
      <c r="C389" s="262"/>
      <c r="D389" s="262"/>
      <c r="E389" s="262"/>
      <c r="F389" s="262"/>
      <c r="G389" s="262"/>
      <c r="H389" s="262"/>
      <c r="I389" s="262"/>
      <c r="J389" s="262"/>
      <c r="K389" s="262"/>
      <c r="L389" s="262"/>
      <c r="M389" s="262"/>
      <c r="N389" s="262"/>
      <c r="O389" s="262"/>
      <c r="P389" s="262"/>
      <c r="Q389" s="148"/>
      <c r="R389" s="148"/>
      <c r="S389" s="172"/>
      <c r="T389" s="286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9"/>
      <c r="AH389" s="148"/>
      <c r="AI389" s="262"/>
      <c r="AJ389" s="172"/>
      <c r="AK389" s="148"/>
      <c r="AL389" s="148"/>
    </row>
    <row r="390" spans="1:38" s="254" customFormat="1" ht="12.75" customHeight="1" x14ac:dyDescent="0.2">
      <c r="A390" s="148"/>
      <c r="C390" s="262"/>
      <c r="D390" s="262"/>
      <c r="E390" s="262"/>
      <c r="F390" s="262"/>
      <c r="G390" s="262"/>
      <c r="H390" s="262"/>
      <c r="I390" s="262"/>
      <c r="J390" s="262"/>
      <c r="K390" s="262"/>
      <c r="L390" s="262"/>
      <c r="M390" s="262"/>
      <c r="N390" s="262"/>
      <c r="O390" s="262"/>
      <c r="P390" s="262"/>
      <c r="Q390" s="148"/>
      <c r="R390" s="148"/>
      <c r="S390" s="172"/>
      <c r="T390" s="286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9"/>
      <c r="AH390" s="148"/>
      <c r="AI390" s="262"/>
      <c r="AJ390" s="172"/>
      <c r="AK390" s="148"/>
      <c r="AL390" s="148"/>
    </row>
    <row r="391" spans="1:38" s="254" customFormat="1" ht="12.75" customHeight="1" x14ac:dyDescent="0.2">
      <c r="A391" s="148"/>
      <c r="C391" s="262"/>
      <c r="D391" s="262"/>
      <c r="E391" s="262"/>
      <c r="F391" s="262"/>
      <c r="G391" s="262"/>
      <c r="H391" s="262"/>
      <c r="I391" s="262"/>
      <c r="J391" s="262"/>
      <c r="K391" s="262"/>
      <c r="L391" s="262"/>
      <c r="M391" s="262"/>
      <c r="N391" s="262"/>
      <c r="O391" s="262"/>
      <c r="P391" s="262"/>
      <c r="Q391" s="148"/>
      <c r="R391" s="148"/>
      <c r="S391" s="172"/>
      <c r="T391" s="286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9"/>
      <c r="AH391" s="148"/>
      <c r="AI391" s="262"/>
      <c r="AJ391" s="172"/>
      <c r="AK391" s="148"/>
      <c r="AL391" s="148"/>
    </row>
    <row r="392" spans="1:38" s="254" customFormat="1" ht="12.75" customHeight="1" x14ac:dyDescent="0.2">
      <c r="A392" s="148"/>
      <c r="C392" s="262"/>
      <c r="D392" s="262"/>
      <c r="E392" s="262"/>
      <c r="F392" s="262"/>
      <c r="G392" s="262"/>
      <c r="H392" s="262"/>
      <c r="I392" s="262"/>
      <c r="J392" s="262"/>
      <c r="K392" s="262"/>
      <c r="L392" s="262"/>
      <c r="M392" s="262"/>
      <c r="N392" s="262"/>
      <c r="O392" s="262"/>
      <c r="P392" s="262"/>
      <c r="Q392" s="148"/>
      <c r="R392" s="148"/>
      <c r="S392" s="172"/>
      <c r="T392" s="286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9"/>
      <c r="AH392" s="148"/>
      <c r="AI392" s="262"/>
      <c r="AJ392" s="172"/>
      <c r="AK392" s="148"/>
      <c r="AL392" s="148"/>
    </row>
    <row r="393" spans="1:38" s="254" customFormat="1" ht="12.75" customHeight="1" x14ac:dyDescent="0.2">
      <c r="A393" s="148"/>
      <c r="C393" s="262"/>
      <c r="D393" s="262"/>
      <c r="E393" s="262"/>
      <c r="F393" s="262"/>
      <c r="G393" s="262"/>
      <c r="H393" s="262"/>
      <c r="I393" s="262"/>
      <c r="J393" s="262"/>
      <c r="K393" s="262"/>
      <c r="L393" s="262"/>
      <c r="M393" s="262"/>
      <c r="N393" s="262"/>
      <c r="O393" s="262"/>
      <c r="P393" s="262"/>
      <c r="Q393" s="148"/>
      <c r="R393" s="148"/>
      <c r="S393" s="172"/>
      <c r="T393" s="286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9"/>
      <c r="AH393" s="148"/>
      <c r="AI393" s="262"/>
      <c r="AJ393" s="172"/>
      <c r="AK393" s="148"/>
      <c r="AL393" s="148"/>
    </row>
    <row r="394" spans="1:38" s="254" customFormat="1" ht="12.75" customHeight="1" x14ac:dyDescent="0.2">
      <c r="A394" s="148"/>
      <c r="C394" s="262"/>
      <c r="D394" s="262"/>
      <c r="E394" s="262"/>
      <c r="F394" s="262"/>
      <c r="G394" s="262"/>
      <c r="H394" s="262"/>
      <c r="I394" s="262"/>
      <c r="J394" s="262"/>
      <c r="K394" s="262"/>
      <c r="L394" s="262"/>
      <c r="M394" s="262"/>
      <c r="N394" s="262"/>
      <c r="O394" s="262"/>
      <c r="P394" s="262"/>
      <c r="Q394" s="148"/>
      <c r="R394" s="148"/>
      <c r="S394" s="172"/>
      <c r="T394" s="286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9"/>
      <c r="AH394" s="148"/>
      <c r="AI394" s="262"/>
      <c r="AJ394" s="172"/>
      <c r="AK394" s="148"/>
      <c r="AL394" s="148"/>
    </row>
    <row r="395" spans="1:38" s="254" customFormat="1" ht="12.75" customHeight="1" x14ac:dyDescent="0.2">
      <c r="A395" s="148"/>
      <c r="C395" s="262"/>
      <c r="D395" s="262"/>
      <c r="E395" s="262"/>
      <c r="F395" s="262"/>
      <c r="G395" s="262"/>
      <c r="H395" s="262"/>
      <c r="I395" s="262"/>
      <c r="J395" s="262"/>
      <c r="K395" s="262"/>
      <c r="L395" s="262"/>
      <c r="M395" s="262"/>
      <c r="N395" s="262"/>
      <c r="O395" s="262"/>
      <c r="P395" s="262"/>
      <c r="Q395" s="148"/>
      <c r="R395" s="148"/>
      <c r="S395" s="172"/>
      <c r="T395" s="286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9"/>
      <c r="AH395" s="148"/>
      <c r="AI395" s="262"/>
      <c r="AJ395" s="172"/>
      <c r="AK395" s="148"/>
      <c r="AL395" s="148"/>
    </row>
    <row r="396" spans="1:38" s="254" customFormat="1" ht="12.75" customHeight="1" x14ac:dyDescent="0.2">
      <c r="A396" s="148"/>
      <c r="C396" s="262"/>
      <c r="D396" s="262"/>
      <c r="E396" s="262"/>
      <c r="F396" s="262"/>
      <c r="G396" s="262"/>
      <c r="H396" s="262"/>
      <c r="I396" s="262"/>
      <c r="J396" s="262"/>
      <c r="K396" s="262"/>
      <c r="L396" s="262"/>
      <c r="M396" s="262"/>
      <c r="N396" s="262"/>
      <c r="O396" s="262"/>
      <c r="P396" s="262"/>
      <c r="Q396" s="148"/>
      <c r="R396" s="148"/>
      <c r="S396" s="172"/>
      <c r="T396" s="286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9"/>
      <c r="AH396" s="148"/>
      <c r="AI396" s="262"/>
      <c r="AJ396" s="172"/>
      <c r="AK396" s="148"/>
      <c r="AL396" s="148"/>
    </row>
    <row r="397" spans="1:38" s="254" customFormat="1" ht="12.75" customHeight="1" x14ac:dyDescent="0.2">
      <c r="A397" s="148"/>
      <c r="C397" s="262"/>
      <c r="D397" s="262"/>
      <c r="E397" s="262"/>
      <c r="F397" s="262"/>
      <c r="G397" s="262"/>
      <c r="H397" s="262"/>
      <c r="I397" s="262"/>
      <c r="J397" s="262"/>
      <c r="K397" s="262"/>
      <c r="L397" s="262"/>
      <c r="M397" s="262"/>
      <c r="N397" s="262"/>
      <c r="O397" s="262"/>
      <c r="P397" s="262"/>
      <c r="Q397" s="148"/>
      <c r="R397" s="148"/>
      <c r="S397" s="172"/>
      <c r="T397" s="286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9"/>
      <c r="AH397" s="148"/>
      <c r="AI397" s="262"/>
      <c r="AJ397" s="172"/>
      <c r="AK397" s="148"/>
      <c r="AL397" s="148"/>
    </row>
    <row r="398" spans="1:38" s="254" customFormat="1" ht="12.75" customHeight="1" x14ac:dyDescent="0.2">
      <c r="A398" s="148"/>
      <c r="C398" s="262"/>
      <c r="D398" s="262"/>
      <c r="E398" s="262"/>
      <c r="F398" s="262"/>
      <c r="G398" s="262"/>
      <c r="H398" s="262"/>
      <c r="I398" s="262"/>
      <c r="J398" s="262"/>
      <c r="K398" s="262"/>
      <c r="L398" s="262"/>
      <c r="M398" s="262"/>
      <c r="N398" s="262"/>
      <c r="O398" s="262"/>
      <c r="P398" s="262"/>
      <c r="Q398" s="148"/>
      <c r="R398" s="148"/>
      <c r="S398" s="172"/>
      <c r="T398" s="286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9"/>
      <c r="AH398" s="148"/>
      <c r="AI398" s="262"/>
      <c r="AJ398" s="172"/>
      <c r="AK398" s="148"/>
      <c r="AL398" s="148"/>
    </row>
    <row r="399" spans="1:38" s="254" customFormat="1" ht="12.75" customHeight="1" x14ac:dyDescent="0.2">
      <c r="A399" s="148"/>
      <c r="C399" s="262"/>
      <c r="D399" s="262"/>
      <c r="E399" s="262"/>
      <c r="F399" s="262"/>
      <c r="G399" s="262"/>
      <c r="H399" s="262"/>
      <c r="I399" s="262"/>
      <c r="J399" s="262"/>
      <c r="K399" s="262"/>
      <c r="L399" s="262"/>
      <c r="M399" s="262"/>
      <c r="N399" s="262"/>
      <c r="O399" s="262"/>
      <c r="P399" s="262"/>
      <c r="Q399" s="148"/>
      <c r="R399" s="148"/>
      <c r="S399" s="172"/>
      <c r="T399" s="286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9"/>
      <c r="AH399" s="148"/>
      <c r="AI399" s="262"/>
      <c r="AJ399" s="172"/>
      <c r="AK399" s="148"/>
      <c r="AL399" s="148"/>
    </row>
    <row r="400" spans="1:38" s="254" customFormat="1" ht="12.75" customHeight="1" x14ac:dyDescent="0.2">
      <c r="A400" s="148"/>
      <c r="C400" s="262"/>
      <c r="D400" s="262"/>
      <c r="E400" s="262"/>
      <c r="F400" s="262"/>
      <c r="G400" s="262"/>
      <c r="H400" s="262"/>
      <c r="I400" s="262"/>
      <c r="J400" s="262"/>
      <c r="K400" s="262"/>
      <c r="L400" s="262"/>
      <c r="M400" s="262"/>
      <c r="N400" s="262"/>
      <c r="O400" s="262"/>
      <c r="P400" s="262"/>
      <c r="Q400" s="148"/>
      <c r="R400" s="148"/>
      <c r="S400" s="172"/>
      <c r="T400" s="286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9"/>
      <c r="AH400" s="148"/>
      <c r="AI400" s="262"/>
      <c r="AJ400" s="172"/>
      <c r="AK400" s="148"/>
      <c r="AL400" s="148"/>
    </row>
    <row r="401" spans="1:38" s="254" customFormat="1" ht="12.75" customHeight="1" x14ac:dyDescent="0.2">
      <c r="A401" s="148"/>
      <c r="C401" s="262"/>
      <c r="D401" s="262"/>
      <c r="E401" s="262"/>
      <c r="F401" s="262"/>
      <c r="G401" s="262"/>
      <c r="H401" s="262"/>
      <c r="I401" s="262"/>
      <c r="J401" s="262"/>
      <c r="K401" s="262"/>
      <c r="L401" s="262"/>
      <c r="M401" s="262"/>
      <c r="N401" s="262"/>
      <c r="O401" s="262"/>
      <c r="P401" s="262"/>
      <c r="Q401" s="148"/>
      <c r="R401" s="148"/>
      <c r="S401" s="172"/>
      <c r="T401" s="286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9"/>
      <c r="AH401" s="148"/>
      <c r="AI401" s="262"/>
      <c r="AJ401" s="172"/>
      <c r="AK401" s="148"/>
      <c r="AL401" s="148"/>
    </row>
    <row r="402" spans="1:38" s="254" customFormat="1" ht="12.75" customHeight="1" x14ac:dyDescent="0.2">
      <c r="A402" s="148"/>
      <c r="C402" s="262"/>
      <c r="D402" s="262"/>
      <c r="E402" s="262"/>
      <c r="F402" s="262"/>
      <c r="G402" s="262"/>
      <c r="H402" s="262"/>
      <c r="I402" s="262"/>
      <c r="J402" s="262"/>
      <c r="K402" s="262"/>
      <c r="L402" s="262"/>
      <c r="M402" s="262"/>
      <c r="N402" s="262"/>
      <c r="O402" s="262"/>
      <c r="P402" s="262"/>
      <c r="Q402" s="148"/>
      <c r="R402" s="148"/>
      <c r="S402" s="172"/>
      <c r="T402" s="286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9"/>
      <c r="AH402" s="148"/>
      <c r="AI402" s="262"/>
      <c r="AJ402" s="172"/>
      <c r="AK402" s="148"/>
      <c r="AL402" s="148"/>
    </row>
    <row r="403" spans="1:38" s="254" customFormat="1" ht="12.75" customHeight="1" x14ac:dyDescent="0.2">
      <c r="A403" s="148"/>
      <c r="C403" s="262"/>
      <c r="D403" s="262"/>
      <c r="E403" s="262"/>
      <c r="F403" s="262"/>
      <c r="G403" s="262"/>
      <c r="H403" s="262"/>
      <c r="I403" s="262"/>
      <c r="J403" s="262"/>
      <c r="K403" s="262"/>
      <c r="L403" s="262"/>
      <c r="M403" s="262"/>
      <c r="N403" s="262"/>
      <c r="O403" s="262"/>
      <c r="P403" s="262"/>
      <c r="Q403" s="148"/>
      <c r="R403" s="148"/>
      <c r="S403" s="172"/>
      <c r="T403" s="286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9"/>
      <c r="AH403" s="148"/>
      <c r="AI403" s="262"/>
      <c r="AJ403" s="172"/>
      <c r="AK403" s="148"/>
      <c r="AL403" s="148"/>
    </row>
    <row r="404" spans="1:38" s="254" customFormat="1" ht="12.75" customHeight="1" x14ac:dyDescent="0.2">
      <c r="A404" s="148"/>
      <c r="C404" s="262"/>
      <c r="D404" s="262"/>
      <c r="E404" s="262"/>
      <c r="F404" s="262"/>
      <c r="G404" s="262"/>
      <c r="H404" s="262"/>
      <c r="I404" s="262"/>
      <c r="J404" s="262"/>
      <c r="K404" s="262"/>
      <c r="L404" s="262"/>
      <c r="M404" s="262"/>
      <c r="N404" s="262"/>
      <c r="O404" s="262"/>
      <c r="P404" s="262"/>
      <c r="Q404" s="148"/>
      <c r="R404" s="148"/>
      <c r="S404" s="172"/>
      <c r="T404" s="286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9"/>
      <c r="AH404" s="148"/>
      <c r="AI404" s="262"/>
      <c r="AJ404" s="172"/>
      <c r="AK404" s="148"/>
      <c r="AL404" s="148"/>
    </row>
    <row r="405" spans="1:38" s="254" customFormat="1" ht="12.75" customHeight="1" x14ac:dyDescent="0.2">
      <c r="A405" s="148"/>
      <c r="C405" s="262"/>
      <c r="D405" s="262"/>
      <c r="E405" s="262"/>
      <c r="F405" s="262"/>
      <c r="G405" s="262"/>
      <c r="H405" s="262"/>
      <c r="I405" s="262"/>
      <c r="J405" s="262"/>
      <c r="K405" s="262"/>
      <c r="L405" s="262"/>
      <c r="M405" s="262"/>
      <c r="N405" s="262"/>
      <c r="O405" s="262"/>
      <c r="P405" s="262"/>
      <c r="Q405" s="148"/>
      <c r="R405" s="148"/>
      <c r="S405" s="172"/>
      <c r="T405" s="286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9"/>
      <c r="AH405" s="148"/>
      <c r="AI405" s="262"/>
      <c r="AJ405" s="172"/>
      <c r="AK405" s="148"/>
      <c r="AL405" s="148"/>
    </row>
    <row r="406" spans="1:38" s="254" customFormat="1" ht="12.75" customHeight="1" x14ac:dyDescent="0.2">
      <c r="A406" s="148"/>
      <c r="C406" s="262"/>
      <c r="D406" s="262"/>
      <c r="E406" s="262"/>
      <c r="F406" s="262"/>
      <c r="G406" s="262"/>
      <c r="H406" s="262"/>
      <c r="I406" s="262"/>
      <c r="J406" s="262"/>
      <c r="K406" s="262"/>
      <c r="L406" s="262"/>
      <c r="M406" s="262"/>
      <c r="N406" s="262"/>
      <c r="O406" s="262"/>
      <c r="P406" s="262"/>
      <c r="Q406" s="148"/>
      <c r="R406" s="148"/>
      <c r="S406" s="172"/>
      <c r="T406" s="286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9"/>
      <c r="AH406" s="148"/>
      <c r="AI406" s="262"/>
      <c r="AJ406" s="172"/>
      <c r="AK406" s="148"/>
      <c r="AL406" s="148"/>
    </row>
    <row r="407" spans="1:38" s="254" customFormat="1" ht="12.75" customHeight="1" x14ac:dyDescent="0.2">
      <c r="A407" s="148"/>
      <c r="C407" s="262"/>
      <c r="D407" s="262"/>
      <c r="E407" s="262"/>
      <c r="F407" s="262"/>
      <c r="G407" s="262"/>
      <c r="H407" s="262"/>
      <c r="I407" s="262"/>
      <c r="J407" s="262"/>
      <c r="K407" s="262"/>
      <c r="L407" s="262"/>
      <c r="M407" s="262"/>
      <c r="N407" s="262"/>
      <c r="O407" s="262"/>
      <c r="P407" s="262"/>
      <c r="Q407" s="148"/>
      <c r="R407" s="148"/>
      <c r="S407" s="172"/>
      <c r="T407" s="286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9"/>
      <c r="AH407" s="148"/>
      <c r="AI407" s="262"/>
      <c r="AJ407" s="172"/>
      <c r="AK407" s="148"/>
      <c r="AL407" s="148"/>
    </row>
    <row r="408" spans="1:38" s="254" customFormat="1" ht="12.75" customHeight="1" x14ac:dyDescent="0.2">
      <c r="A408" s="148"/>
      <c r="C408" s="262"/>
      <c r="D408" s="262"/>
      <c r="E408" s="262"/>
      <c r="F408" s="262"/>
      <c r="G408" s="262"/>
      <c r="H408" s="262"/>
      <c r="I408" s="262"/>
      <c r="J408" s="262"/>
      <c r="K408" s="262"/>
      <c r="L408" s="262"/>
      <c r="M408" s="262"/>
      <c r="N408" s="262"/>
      <c r="O408" s="262"/>
      <c r="P408" s="262"/>
      <c r="Q408" s="148"/>
      <c r="R408" s="148"/>
      <c r="S408" s="172"/>
      <c r="T408" s="286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9"/>
      <c r="AH408" s="148"/>
      <c r="AI408" s="262"/>
      <c r="AJ408" s="172"/>
      <c r="AK408" s="148"/>
      <c r="AL408" s="148"/>
    </row>
    <row r="409" spans="1:38" s="254" customFormat="1" ht="12.75" customHeight="1" x14ac:dyDescent="0.2">
      <c r="A409" s="148"/>
      <c r="C409" s="262"/>
      <c r="D409" s="262"/>
      <c r="E409" s="262"/>
      <c r="F409" s="262"/>
      <c r="G409" s="262"/>
      <c r="H409" s="262"/>
      <c r="I409" s="262"/>
      <c r="J409" s="262"/>
      <c r="K409" s="262"/>
      <c r="L409" s="262"/>
      <c r="M409" s="262"/>
      <c r="N409" s="262"/>
      <c r="O409" s="262"/>
      <c r="P409" s="262"/>
      <c r="Q409" s="148"/>
      <c r="R409" s="148"/>
      <c r="S409" s="172"/>
      <c r="T409" s="286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9"/>
      <c r="AH409" s="148"/>
      <c r="AI409" s="262"/>
      <c r="AJ409" s="172"/>
      <c r="AK409" s="148"/>
      <c r="AL409" s="148"/>
    </row>
    <row r="410" spans="1:38" s="254" customFormat="1" ht="12.75" customHeight="1" x14ac:dyDescent="0.2">
      <c r="A410" s="148"/>
      <c r="C410" s="262"/>
      <c r="D410" s="262"/>
      <c r="E410" s="262"/>
      <c r="F410" s="262"/>
      <c r="G410" s="262"/>
      <c r="H410" s="262"/>
      <c r="I410" s="262"/>
      <c r="J410" s="262"/>
      <c r="K410" s="262"/>
      <c r="L410" s="262"/>
      <c r="M410" s="262"/>
      <c r="N410" s="262"/>
      <c r="O410" s="262"/>
      <c r="P410" s="262"/>
      <c r="Q410" s="148"/>
      <c r="R410" s="148"/>
      <c r="S410" s="172"/>
      <c r="T410" s="286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9"/>
      <c r="AH410" s="148"/>
      <c r="AI410" s="262"/>
      <c r="AJ410" s="172"/>
      <c r="AK410" s="148"/>
      <c r="AL410" s="148"/>
    </row>
    <row r="411" spans="1:38" s="254" customFormat="1" ht="12.75" customHeight="1" x14ac:dyDescent="0.2">
      <c r="A411" s="148"/>
      <c r="C411" s="262"/>
      <c r="D411" s="262"/>
      <c r="E411" s="262"/>
      <c r="F411" s="262"/>
      <c r="G411" s="262"/>
      <c r="H411" s="262"/>
      <c r="I411" s="262"/>
      <c r="J411" s="262"/>
      <c r="K411" s="262"/>
      <c r="L411" s="262"/>
      <c r="M411" s="262"/>
      <c r="N411" s="262"/>
      <c r="O411" s="262"/>
      <c r="P411" s="262"/>
      <c r="Q411" s="148"/>
      <c r="R411" s="148"/>
      <c r="S411" s="172"/>
      <c r="T411" s="286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9"/>
      <c r="AH411" s="148"/>
      <c r="AI411" s="262"/>
      <c r="AJ411" s="172"/>
      <c r="AK411" s="148"/>
      <c r="AL411" s="148"/>
    </row>
    <row r="412" spans="1:38" s="254" customFormat="1" ht="12.75" customHeight="1" x14ac:dyDescent="0.2">
      <c r="A412" s="148"/>
      <c r="C412" s="262"/>
      <c r="D412" s="262"/>
      <c r="E412" s="262"/>
      <c r="F412" s="262"/>
      <c r="G412" s="262"/>
      <c r="H412" s="262"/>
      <c r="I412" s="262"/>
      <c r="J412" s="262"/>
      <c r="K412" s="262"/>
      <c r="L412" s="262"/>
      <c r="M412" s="262"/>
      <c r="N412" s="262"/>
      <c r="O412" s="262"/>
      <c r="P412" s="262"/>
      <c r="Q412" s="148"/>
      <c r="R412" s="148"/>
      <c r="S412" s="172"/>
      <c r="T412" s="286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9"/>
      <c r="AH412" s="148"/>
      <c r="AI412" s="262"/>
      <c r="AJ412" s="172"/>
      <c r="AK412" s="148"/>
      <c r="AL412" s="148"/>
    </row>
    <row r="413" spans="1:38" s="254" customFormat="1" ht="12.75" customHeight="1" x14ac:dyDescent="0.2">
      <c r="A413" s="148"/>
      <c r="C413" s="262"/>
      <c r="D413" s="262"/>
      <c r="E413" s="262"/>
      <c r="F413" s="262"/>
      <c r="G413" s="262"/>
      <c r="H413" s="262"/>
      <c r="I413" s="262"/>
      <c r="J413" s="262"/>
      <c r="K413" s="262"/>
      <c r="L413" s="262"/>
      <c r="M413" s="262"/>
      <c r="N413" s="262"/>
      <c r="O413" s="262"/>
      <c r="P413" s="262"/>
      <c r="Q413" s="148"/>
      <c r="R413" s="148"/>
      <c r="S413" s="172"/>
      <c r="T413" s="286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9"/>
      <c r="AH413" s="148"/>
      <c r="AI413" s="262"/>
      <c r="AJ413" s="172"/>
      <c r="AK413" s="148"/>
      <c r="AL413" s="148"/>
    </row>
    <row r="414" spans="1:38" s="254" customFormat="1" ht="12.75" customHeight="1" x14ac:dyDescent="0.2">
      <c r="A414" s="148"/>
      <c r="C414" s="262"/>
      <c r="D414" s="262"/>
      <c r="E414" s="262"/>
      <c r="F414" s="262"/>
      <c r="G414" s="262"/>
      <c r="H414" s="262"/>
      <c r="I414" s="262"/>
      <c r="J414" s="262"/>
      <c r="K414" s="262"/>
      <c r="L414" s="262"/>
      <c r="M414" s="262"/>
      <c r="N414" s="262"/>
      <c r="O414" s="262"/>
      <c r="P414" s="262"/>
      <c r="Q414" s="148"/>
      <c r="R414" s="148"/>
      <c r="S414" s="172"/>
      <c r="T414" s="286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9"/>
      <c r="AH414" s="148"/>
      <c r="AI414" s="262"/>
      <c r="AJ414" s="172"/>
      <c r="AK414" s="148"/>
      <c r="AL414" s="148"/>
    </row>
    <row r="415" spans="1:38" s="254" customFormat="1" ht="12.75" customHeight="1" x14ac:dyDescent="0.2">
      <c r="A415" s="148"/>
      <c r="C415" s="262"/>
      <c r="D415" s="262"/>
      <c r="E415" s="262"/>
      <c r="F415" s="262"/>
      <c r="G415" s="262"/>
      <c r="H415" s="262"/>
      <c r="I415" s="262"/>
      <c r="J415" s="262"/>
      <c r="K415" s="262"/>
      <c r="L415" s="262"/>
      <c r="M415" s="262"/>
      <c r="N415" s="262"/>
      <c r="O415" s="262"/>
      <c r="P415" s="262"/>
      <c r="Q415" s="148"/>
      <c r="R415" s="148"/>
      <c r="S415" s="172"/>
      <c r="T415" s="286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9"/>
      <c r="AH415" s="148"/>
      <c r="AI415" s="262"/>
      <c r="AJ415" s="172"/>
      <c r="AK415" s="148"/>
      <c r="AL415" s="148"/>
    </row>
    <row r="416" spans="1:38" s="254" customFormat="1" ht="12.75" customHeight="1" x14ac:dyDescent="0.2">
      <c r="A416" s="148"/>
      <c r="C416" s="262"/>
      <c r="D416" s="262"/>
      <c r="E416" s="262"/>
      <c r="F416" s="262"/>
      <c r="G416" s="262"/>
      <c r="H416" s="262"/>
      <c r="I416" s="262"/>
      <c r="J416" s="262"/>
      <c r="K416" s="262"/>
      <c r="L416" s="262"/>
      <c r="M416" s="262"/>
      <c r="N416" s="262"/>
      <c r="O416" s="262"/>
      <c r="P416" s="262"/>
      <c r="Q416" s="148"/>
      <c r="R416" s="148"/>
      <c r="S416" s="172"/>
      <c r="T416" s="286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9"/>
      <c r="AH416" s="148"/>
      <c r="AI416" s="262"/>
      <c r="AJ416" s="172"/>
      <c r="AK416" s="148"/>
      <c r="AL416" s="148"/>
    </row>
    <row r="417" spans="1:38" s="254" customFormat="1" ht="12.75" customHeight="1" x14ac:dyDescent="0.2">
      <c r="A417" s="148"/>
      <c r="C417" s="262"/>
      <c r="D417" s="262"/>
      <c r="E417" s="262"/>
      <c r="F417" s="262"/>
      <c r="G417" s="262"/>
      <c r="H417" s="262"/>
      <c r="I417" s="262"/>
      <c r="J417" s="262"/>
      <c r="K417" s="262"/>
      <c r="L417" s="262"/>
      <c r="M417" s="262"/>
      <c r="N417" s="262"/>
      <c r="O417" s="262"/>
      <c r="P417" s="262"/>
      <c r="Q417" s="148"/>
      <c r="R417" s="148"/>
      <c r="S417" s="172"/>
      <c r="T417" s="286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9"/>
      <c r="AH417" s="148"/>
      <c r="AI417" s="262"/>
      <c r="AJ417" s="172"/>
      <c r="AK417" s="148"/>
      <c r="AL417" s="148"/>
    </row>
    <row r="418" spans="1:38" s="254" customFormat="1" ht="12.75" customHeight="1" x14ac:dyDescent="0.2">
      <c r="A418" s="148"/>
      <c r="C418" s="262"/>
      <c r="D418" s="262"/>
      <c r="E418" s="262"/>
      <c r="F418" s="262"/>
      <c r="G418" s="262"/>
      <c r="H418" s="262"/>
      <c r="I418" s="262"/>
      <c r="J418" s="262"/>
      <c r="K418" s="262"/>
      <c r="L418" s="262"/>
      <c r="M418" s="262"/>
      <c r="N418" s="262"/>
      <c r="O418" s="262"/>
      <c r="P418" s="262"/>
      <c r="Q418" s="148"/>
      <c r="R418" s="148"/>
      <c r="S418" s="172"/>
      <c r="T418" s="286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9"/>
      <c r="AH418" s="148"/>
      <c r="AI418" s="262"/>
      <c r="AJ418" s="172"/>
      <c r="AK418" s="148"/>
      <c r="AL418" s="148"/>
    </row>
    <row r="419" spans="1:38" s="254" customFormat="1" ht="12.75" customHeight="1" x14ac:dyDescent="0.2">
      <c r="A419" s="148"/>
      <c r="C419" s="262"/>
      <c r="D419" s="262"/>
      <c r="E419" s="262"/>
      <c r="F419" s="262"/>
      <c r="G419" s="262"/>
      <c r="H419" s="262"/>
      <c r="I419" s="262"/>
      <c r="J419" s="262"/>
      <c r="K419" s="262"/>
      <c r="L419" s="262"/>
      <c r="M419" s="262"/>
      <c r="N419" s="262"/>
      <c r="O419" s="262"/>
      <c r="P419" s="262"/>
      <c r="Q419" s="148"/>
      <c r="R419" s="148"/>
      <c r="S419" s="172"/>
      <c r="T419" s="286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9"/>
      <c r="AH419" s="148"/>
      <c r="AI419" s="262"/>
      <c r="AJ419" s="172"/>
      <c r="AK419" s="148"/>
      <c r="AL419" s="148"/>
    </row>
    <row r="420" spans="1:38" s="254" customFormat="1" ht="12.75" customHeight="1" x14ac:dyDescent="0.2">
      <c r="A420" s="148"/>
      <c r="C420" s="262"/>
      <c r="D420" s="262"/>
      <c r="E420" s="262"/>
      <c r="F420" s="262"/>
      <c r="G420" s="262"/>
      <c r="H420" s="262"/>
      <c r="I420" s="262"/>
      <c r="J420" s="262"/>
      <c r="K420" s="262"/>
      <c r="L420" s="262"/>
      <c r="M420" s="262"/>
      <c r="N420" s="262"/>
      <c r="O420" s="262"/>
      <c r="P420" s="262"/>
      <c r="Q420" s="148"/>
      <c r="R420" s="148"/>
      <c r="S420" s="172"/>
      <c r="T420" s="286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9"/>
      <c r="AH420" s="148"/>
      <c r="AI420" s="262"/>
      <c r="AJ420" s="172"/>
      <c r="AK420" s="148"/>
      <c r="AL420" s="148"/>
    </row>
    <row r="421" spans="1:38" s="254" customFormat="1" ht="12.75" customHeight="1" x14ac:dyDescent="0.2">
      <c r="A421" s="148"/>
      <c r="C421" s="262"/>
      <c r="D421" s="262"/>
      <c r="E421" s="262"/>
      <c r="F421" s="262"/>
      <c r="G421" s="262"/>
      <c r="H421" s="262"/>
      <c r="I421" s="262"/>
      <c r="J421" s="262"/>
      <c r="K421" s="262"/>
      <c r="L421" s="262"/>
      <c r="M421" s="262"/>
      <c r="N421" s="262"/>
      <c r="O421" s="262"/>
      <c r="P421" s="262"/>
      <c r="Q421" s="148"/>
      <c r="R421" s="148"/>
      <c r="S421" s="172"/>
      <c r="T421" s="286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9"/>
      <c r="AH421" s="148"/>
      <c r="AI421" s="262"/>
      <c r="AJ421" s="172"/>
      <c r="AK421" s="148"/>
      <c r="AL421" s="148"/>
    </row>
    <row r="422" spans="1:38" s="254" customFormat="1" ht="12.75" customHeight="1" x14ac:dyDescent="0.2">
      <c r="A422" s="148"/>
      <c r="C422" s="262"/>
      <c r="D422" s="262"/>
      <c r="E422" s="262"/>
      <c r="F422" s="262"/>
      <c r="G422" s="262"/>
      <c r="H422" s="262"/>
      <c r="I422" s="262"/>
      <c r="J422" s="262"/>
      <c r="K422" s="262"/>
      <c r="L422" s="262"/>
      <c r="M422" s="262"/>
      <c r="N422" s="262"/>
      <c r="O422" s="262"/>
      <c r="P422" s="262"/>
      <c r="Q422" s="148"/>
      <c r="R422" s="148"/>
      <c r="S422" s="172"/>
      <c r="T422" s="286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9"/>
      <c r="AH422" s="148"/>
      <c r="AI422" s="262"/>
      <c r="AJ422" s="172"/>
      <c r="AK422" s="148"/>
      <c r="AL422" s="148"/>
    </row>
    <row r="423" spans="1:38" s="254" customFormat="1" ht="12.75" customHeight="1" x14ac:dyDescent="0.2">
      <c r="A423" s="148"/>
      <c r="C423" s="262"/>
      <c r="D423" s="262"/>
      <c r="E423" s="262"/>
      <c r="F423" s="262"/>
      <c r="G423" s="262"/>
      <c r="H423" s="262"/>
      <c r="I423" s="262"/>
      <c r="J423" s="262"/>
      <c r="K423" s="262"/>
      <c r="L423" s="262"/>
      <c r="M423" s="262"/>
      <c r="N423" s="262"/>
      <c r="O423" s="262"/>
      <c r="P423" s="262"/>
      <c r="Q423" s="148"/>
      <c r="R423" s="148"/>
      <c r="S423" s="172"/>
      <c r="T423" s="286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9"/>
      <c r="AH423" s="148"/>
      <c r="AI423" s="262"/>
      <c r="AJ423" s="172"/>
      <c r="AK423" s="148"/>
      <c r="AL423" s="148"/>
    </row>
    <row r="424" spans="1:38" s="254" customFormat="1" ht="12.75" customHeight="1" x14ac:dyDescent="0.2">
      <c r="A424" s="148"/>
      <c r="C424" s="262"/>
      <c r="D424" s="262"/>
      <c r="E424" s="262"/>
      <c r="F424" s="262"/>
      <c r="G424" s="262"/>
      <c r="H424" s="262"/>
      <c r="I424" s="262"/>
      <c r="J424" s="262"/>
      <c r="K424" s="262"/>
      <c r="L424" s="262"/>
      <c r="M424" s="262"/>
      <c r="N424" s="262"/>
      <c r="O424" s="262"/>
      <c r="P424" s="262"/>
      <c r="Q424" s="148"/>
      <c r="R424" s="148"/>
      <c r="S424" s="172"/>
      <c r="T424" s="286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9"/>
      <c r="AH424" s="148"/>
      <c r="AI424" s="262"/>
      <c r="AJ424" s="172"/>
      <c r="AK424" s="148"/>
      <c r="AL424" s="148"/>
    </row>
    <row r="425" spans="1:38" s="254" customFormat="1" ht="12.75" customHeight="1" x14ac:dyDescent="0.2">
      <c r="A425" s="148"/>
      <c r="C425" s="262"/>
      <c r="D425" s="262"/>
      <c r="E425" s="262"/>
      <c r="F425" s="262"/>
      <c r="G425" s="262"/>
      <c r="H425" s="262"/>
      <c r="I425" s="262"/>
      <c r="J425" s="262"/>
      <c r="K425" s="262"/>
      <c r="L425" s="262"/>
      <c r="M425" s="262"/>
      <c r="N425" s="262"/>
      <c r="O425" s="262"/>
      <c r="P425" s="262"/>
      <c r="Q425" s="148"/>
      <c r="R425" s="148"/>
      <c r="S425" s="172"/>
      <c r="T425" s="286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9"/>
      <c r="AH425" s="148"/>
      <c r="AI425" s="262"/>
      <c r="AJ425" s="172"/>
      <c r="AK425" s="148"/>
      <c r="AL425" s="148"/>
    </row>
    <row r="426" spans="1:38" s="254" customFormat="1" ht="12.75" customHeight="1" x14ac:dyDescent="0.2">
      <c r="A426" s="148"/>
      <c r="C426" s="262"/>
      <c r="D426" s="262"/>
      <c r="E426" s="262"/>
      <c r="F426" s="262"/>
      <c r="G426" s="262"/>
      <c r="H426" s="262"/>
      <c r="I426" s="262"/>
      <c r="J426" s="262"/>
      <c r="K426" s="262"/>
      <c r="L426" s="262"/>
      <c r="M426" s="262"/>
      <c r="N426" s="262"/>
      <c r="O426" s="262"/>
      <c r="P426" s="262"/>
      <c r="Q426" s="148"/>
      <c r="R426" s="148"/>
      <c r="S426" s="172"/>
      <c r="T426" s="286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9"/>
      <c r="AH426" s="148"/>
      <c r="AI426" s="262"/>
      <c r="AJ426" s="172"/>
      <c r="AK426" s="148"/>
      <c r="AL426" s="148"/>
    </row>
    <row r="427" spans="1:38" s="254" customFormat="1" ht="12.75" customHeight="1" x14ac:dyDescent="0.2">
      <c r="A427" s="148"/>
      <c r="C427" s="262"/>
      <c r="D427" s="262"/>
      <c r="E427" s="262"/>
      <c r="F427" s="262"/>
      <c r="G427" s="262"/>
      <c r="H427" s="262"/>
      <c r="I427" s="262"/>
      <c r="J427" s="262"/>
      <c r="K427" s="262"/>
      <c r="L427" s="262"/>
      <c r="M427" s="262"/>
      <c r="N427" s="262"/>
      <c r="O427" s="262"/>
      <c r="P427" s="262"/>
      <c r="Q427" s="148"/>
      <c r="R427" s="148"/>
      <c r="S427" s="172"/>
      <c r="T427" s="286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9"/>
      <c r="AH427" s="148"/>
      <c r="AI427" s="262"/>
      <c r="AJ427" s="172"/>
      <c r="AK427" s="148"/>
      <c r="AL427" s="148"/>
    </row>
    <row r="428" spans="1:38" s="254" customFormat="1" ht="12.75" customHeight="1" x14ac:dyDescent="0.2">
      <c r="A428" s="148"/>
      <c r="C428" s="262"/>
      <c r="D428" s="262"/>
      <c r="E428" s="262"/>
      <c r="F428" s="262"/>
      <c r="G428" s="262"/>
      <c r="H428" s="262"/>
      <c r="I428" s="262"/>
      <c r="J428" s="262"/>
      <c r="K428" s="262"/>
      <c r="L428" s="262"/>
      <c r="M428" s="262"/>
      <c r="N428" s="262"/>
      <c r="O428" s="262"/>
      <c r="P428" s="262"/>
      <c r="Q428" s="148"/>
      <c r="R428" s="148"/>
      <c r="S428" s="172"/>
      <c r="T428" s="286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9"/>
      <c r="AH428" s="148"/>
      <c r="AI428" s="262"/>
      <c r="AJ428" s="172"/>
      <c r="AK428" s="148"/>
      <c r="AL428" s="148"/>
    </row>
    <row r="429" spans="1:38" s="254" customFormat="1" ht="12.75" customHeight="1" x14ac:dyDescent="0.2">
      <c r="A429" s="148"/>
      <c r="C429" s="262"/>
      <c r="D429" s="262"/>
      <c r="E429" s="262"/>
      <c r="F429" s="262"/>
      <c r="G429" s="262"/>
      <c r="H429" s="262"/>
      <c r="I429" s="262"/>
      <c r="J429" s="262"/>
      <c r="K429" s="262"/>
      <c r="L429" s="262"/>
      <c r="M429" s="262"/>
      <c r="N429" s="262"/>
      <c r="O429" s="262"/>
      <c r="P429" s="262"/>
      <c r="Q429" s="148"/>
      <c r="R429" s="148"/>
      <c r="S429" s="172"/>
      <c r="T429" s="286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9"/>
      <c r="AH429" s="148"/>
      <c r="AI429" s="262"/>
      <c r="AJ429" s="172"/>
      <c r="AK429" s="148"/>
      <c r="AL429" s="148"/>
    </row>
    <row r="430" spans="1:38" s="254" customFormat="1" ht="12.75" customHeight="1" x14ac:dyDescent="0.2">
      <c r="A430" s="148"/>
      <c r="C430" s="262"/>
      <c r="D430" s="262"/>
      <c r="E430" s="262"/>
      <c r="F430" s="262"/>
      <c r="G430" s="262"/>
      <c r="H430" s="262"/>
      <c r="I430" s="262"/>
      <c r="J430" s="262"/>
      <c r="K430" s="262"/>
      <c r="L430" s="262"/>
      <c r="M430" s="262"/>
      <c r="N430" s="262"/>
      <c r="O430" s="262"/>
      <c r="P430" s="262"/>
      <c r="Q430" s="148"/>
      <c r="R430" s="148"/>
      <c r="S430" s="172"/>
      <c r="T430" s="286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9"/>
      <c r="AH430" s="148"/>
      <c r="AI430" s="262"/>
      <c r="AJ430" s="172"/>
      <c r="AK430" s="148"/>
      <c r="AL430" s="148"/>
    </row>
    <row r="431" spans="1:38" s="254" customFormat="1" ht="12.75" customHeight="1" x14ac:dyDescent="0.2">
      <c r="A431" s="148"/>
      <c r="C431" s="262"/>
      <c r="D431" s="262"/>
      <c r="E431" s="262"/>
      <c r="F431" s="262"/>
      <c r="G431" s="262"/>
      <c r="H431" s="262"/>
      <c r="I431" s="262"/>
      <c r="J431" s="262"/>
      <c r="K431" s="262"/>
      <c r="L431" s="262"/>
      <c r="M431" s="262"/>
      <c r="N431" s="262"/>
      <c r="O431" s="262"/>
      <c r="P431" s="262"/>
      <c r="Q431" s="148"/>
      <c r="R431" s="148"/>
      <c r="S431" s="172"/>
      <c r="T431" s="286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9"/>
      <c r="AH431" s="148"/>
      <c r="AI431" s="262"/>
      <c r="AJ431" s="172"/>
      <c r="AK431" s="148"/>
      <c r="AL431" s="148"/>
    </row>
    <row r="432" spans="1:38" s="254" customFormat="1" ht="12.75" customHeight="1" x14ac:dyDescent="0.2">
      <c r="A432" s="148"/>
      <c r="C432" s="262"/>
      <c r="D432" s="262"/>
      <c r="E432" s="262"/>
      <c r="F432" s="262"/>
      <c r="G432" s="262"/>
      <c r="H432" s="262"/>
      <c r="I432" s="262"/>
      <c r="J432" s="262"/>
      <c r="K432" s="262"/>
      <c r="L432" s="262"/>
      <c r="M432" s="262"/>
      <c r="N432" s="262"/>
      <c r="O432" s="262"/>
      <c r="P432" s="262"/>
      <c r="Q432" s="148"/>
      <c r="R432" s="148"/>
      <c r="S432" s="172"/>
      <c r="T432" s="286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9"/>
      <c r="AH432" s="148"/>
      <c r="AI432" s="262"/>
      <c r="AJ432" s="172"/>
      <c r="AK432" s="148"/>
      <c r="AL432" s="148"/>
    </row>
    <row r="433" spans="1:38" s="254" customFormat="1" ht="12.75" customHeight="1" x14ac:dyDescent="0.2">
      <c r="A433" s="148"/>
      <c r="C433" s="262"/>
      <c r="D433" s="262"/>
      <c r="E433" s="262"/>
      <c r="F433" s="262"/>
      <c r="G433" s="262"/>
      <c r="H433" s="262"/>
      <c r="I433" s="262"/>
      <c r="J433" s="262"/>
      <c r="K433" s="262"/>
      <c r="L433" s="262"/>
      <c r="M433" s="262"/>
      <c r="N433" s="262"/>
      <c r="O433" s="262"/>
      <c r="P433" s="262"/>
      <c r="Q433" s="148"/>
      <c r="R433" s="148"/>
      <c r="S433" s="172"/>
      <c r="T433" s="286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9"/>
      <c r="AH433" s="148"/>
      <c r="AI433" s="262"/>
      <c r="AJ433" s="172"/>
      <c r="AK433" s="148"/>
      <c r="AL433" s="148"/>
    </row>
    <row r="434" spans="1:38" s="254" customFormat="1" ht="12.75" customHeight="1" x14ac:dyDescent="0.2">
      <c r="A434" s="148"/>
      <c r="C434" s="262"/>
      <c r="D434" s="262"/>
      <c r="E434" s="262"/>
      <c r="F434" s="262"/>
      <c r="G434" s="262"/>
      <c r="H434" s="262"/>
      <c r="I434" s="262"/>
      <c r="J434" s="262"/>
      <c r="K434" s="262"/>
      <c r="L434" s="262"/>
      <c r="M434" s="262"/>
      <c r="N434" s="262"/>
      <c r="O434" s="262"/>
      <c r="P434" s="262"/>
      <c r="Q434" s="148"/>
      <c r="R434" s="148"/>
      <c r="S434" s="172"/>
      <c r="T434" s="286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9"/>
      <c r="AH434" s="148"/>
      <c r="AI434" s="262"/>
      <c r="AJ434" s="172"/>
      <c r="AK434" s="148"/>
      <c r="AL434" s="148"/>
    </row>
    <row r="435" spans="1:38" s="254" customFormat="1" ht="12.75" customHeight="1" x14ac:dyDescent="0.2">
      <c r="A435" s="148"/>
      <c r="C435" s="262"/>
      <c r="D435" s="262"/>
      <c r="E435" s="262"/>
      <c r="F435" s="262"/>
      <c r="G435" s="262"/>
      <c r="H435" s="262"/>
      <c r="I435" s="262"/>
      <c r="J435" s="262"/>
      <c r="K435" s="262"/>
      <c r="L435" s="262"/>
      <c r="M435" s="262"/>
      <c r="N435" s="262"/>
      <c r="O435" s="262"/>
      <c r="P435" s="262"/>
      <c r="Q435" s="148"/>
      <c r="R435" s="148"/>
      <c r="S435" s="172"/>
      <c r="T435" s="286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9"/>
      <c r="AH435" s="148"/>
      <c r="AI435" s="262"/>
      <c r="AJ435" s="172"/>
      <c r="AK435" s="148"/>
      <c r="AL435" s="148"/>
    </row>
    <row r="436" spans="1:38" s="254" customFormat="1" ht="12.75" customHeight="1" x14ac:dyDescent="0.2">
      <c r="A436" s="148"/>
      <c r="C436" s="262"/>
      <c r="D436" s="262"/>
      <c r="E436" s="262"/>
      <c r="F436" s="262"/>
      <c r="G436" s="262"/>
      <c r="H436" s="262"/>
      <c r="I436" s="262"/>
      <c r="J436" s="262"/>
      <c r="K436" s="262"/>
      <c r="L436" s="262"/>
      <c r="M436" s="262"/>
      <c r="N436" s="262"/>
      <c r="O436" s="262"/>
      <c r="P436" s="262"/>
      <c r="Q436" s="148"/>
      <c r="R436" s="148"/>
      <c r="S436" s="172"/>
      <c r="T436" s="286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9"/>
      <c r="AH436" s="148"/>
      <c r="AI436" s="262"/>
      <c r="AJ436" s="172"/>
      <c r="AK436" s="148"/>
      <c r="AL436" s="148"/>
    </row>
    <row r="437" spans="1:38" s="254" customFormat="1" ht="12.75" customHeight="1" x14ac:dyDescent="0.2">
      <c r="A437" s="148"/>
      <c r="C437" s="262"/>
      <c r="D437" s="262"/>
      <c r="E437" s="262"/>
      <c r="F437" s="262"/>
      <c r="G437" s="262"/>
      <c r="H437" s="262"/>
      <c r="I437" s="262"/>
      <c r="J437" s="262"/>
      <c r="K437" s="262"/>
      <c r="L437" s="262"/>
      <c r="M437" s="262"/>
      <c r="N437" s="262"/>
      <c r="O437" s="262"/>
      <c r="P437" s="262"/>
      <c r="Q437" s="148"/>
      <c r="R437" s="148"/>
      <c r="S437" s="172"/>
      <c r="T437" s="286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9"/>
      <c r="AH437" s="148"/>
      <c r="AI437" s="262"/>
      <c r="AJ437" s="172"/>
      <c r="AK437" s="148"/>
      <c r="AL437" s="148"/>
    </row>
    <row r="438" spans="1:38" s="254" customFormat="1" ht="12.75" customHeight="1" x14ac:dyDescent="0.2">
      <c r="A438" s="148"/>
      <c r="C438" s="262"/>
      <c r="D438" s="262"/>
      <c r="E438" s="262"/>
      <c r="F438" s="262"/>
      <c r="G438" s="262"/>
      <c r="H438" s="262"/>
      <c r="I438" s="262"/>
      <c r="J438" s="262"/>
      <c r="K438" s="262"/>
      <c r="L438" s="262"/>
      <c r="M438" s="262"/>
      <c r="N438" s="262"/>
      <c r="O438" s="262"/>
      <c r="P438" s="262"/>
      <c r="Q438" s="148"/>
      <c r="R438" s="148"/>
      <c r="S438" s="172"/>
      <c r="T438" s="286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9"/>
      <c r="AH438" s="148"/>
      <c r="AI438" s="262"/>
      <c r="AJ438" s="172"/>
      <c r="AK438" s="148"/>
      <c r="AL438" s="148"/>
    </row>
    <row r="439" spans="1:38" s="254" customFormat="1" ht="12.75" customHeight="1" x14ac:dyDescent="0.2">
      <c r="A439" s="148"/>
      <c r="C439" s="262"/>
      <c r="D439" s="262"/>
      <c r="E439" s="262"/>
      <c r="F439" s="262"/>
      <c r="G439" s="262"/>
      <c r="H439" s="262"/>
      <c r="I439" s="262"/>
      <c r="J439" s="262"/>
      <c r="K439" s="262"/>
      <c r="L439" s="262"/>
      <c r="M439" s="262"/>
      <c r="N439" s="262"/>
      <c r="O439" s="262"/>
      <c r="P439" s="262"/>
      <c r="Q439" s="148"/>
      <c r="R439" s="148"/>
      <c r="S439" s="172"/>
      <c r="T439" s="286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9"/>
      <c r="AH439" s="148"/>
      <c r="AI439" s="262"/>
      <c r="AJ439" s="172"/>
      <c r="AK439" s="148"/>
      <c r="AL439" s="148"/>
    </row>
    <row r="440" spans="1:38" s="254" customFormat="1" ht="12.75" customHeight="1" x14ac:dyDescent="0.2">
      <c r="A440" s="148"/>
      <c r="C440" s="262"/>
      <c r="D440" s="262"/>
      <c r="E440" s="262"/>
      <c r="F440" s="262"/>
      <c r="G440" s="262"/>
      <c r="H440" s="262"/>
      <c r="I440" s="262"/>
      <c r="J440" s="262"/>
      <c r="K440" s="262"/>
      <c r="L440" s="262"/>
      <c r="M440" s="262"/>
      <c r="N440" s="262"/>
      <c r="O440" s="262"/>
      <c r="P440" s="262"/>
      <c r="Q440" s="148"/>
      <c r="R440" s="148"/>
      <c r="S440" s="172"/>
      <c r="T440" s="286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9"/>
      <c r="AH440" s="148"/>
      <c r="AI440" s="262"/>
      <c r="AJ440" s="172"/>
      <c r="AK440" s="148"/>
      <c r="AL440" s="148"/>
    </row>
    <row r="441" spans="1:38" s="254" customFormat="1" ht="12.75" customHeight="1" x14ac:dyDescent="0.2">
      <c r="A441" s="148"/>
      <c r="C441" s="262"/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2"/>
      <c r="P441" s="262"/>
      <c r="Q441" s="148"/>
      <c r="R441" s="148"/>
      <c r="S441" s="172"/>
      <c r="T441" s="286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9"/>
      <c r="AH441" s="148"/>
      <c r="AI441" s="262"/>
      <c r="AJ441" s="172"/>
      <c r="AK441" s="148"/>
      <c r="AL441" s="148"/>
    </row>
    <row r="442" spans="1:38" s="254" customFormat="1" ht="12.75" customHeight="1" x14ac:dyDescent="0.2">
      <c r="A442" s="148"/>
      <c r="C442" s="262"/>
      <c r="D442" s="262"/>
      <c r="E442" s="262"/>
      <c r="F442" s="262"/>
      <c r="G442" s="262"/>
      <c r="H442" s="262"/>
      <c r="I442" s="262"/>
      <c r="J442" s="262"/>
      <c r="K442" s="262"/>
      <c r="L442" s="262"/>
      <c r="M442" s="262"/>
      <c r="N442" s="262"/>
      <c r="O442" s="262"/>
      <c r="P442" s="262"/>
      <c r="Q442" s="148"/>
      <c r="R442" s="148"/>
      <c r="S442" s="172"/>
      <c r="T442" s="286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9"/>
      <c r="AH442" s="148"/>
      <c r="AI442" s="262"/>
      <c r="AJ442" s="172"/>
      <c r="AK442" s="148"/>
      <c r="AL442" s="148"/>
    </row>
    <row r="443" spans="1:38" s="254" customFormat="1" ht="12.75" customHeight="1" x14ac:dyDescent="0.2">
      <c r="A443" s="148"/>
      <c r="C443" s="262"/>
      <c r="D443" s="262"/>
      <c r="E443" s="262"/>
      <c r="F443" s="262"/>
      <c r="G443" s="262"/>
      <c r="H443" s="262"/>
      <c r="I443" s="262"/>
      <c r="J443" s="262"/>
      <c r="K443" s="262"/>
      <c r="L443" s="262"/>
      <c r="M443" s="262"/>
      <c r="N443" s="262"/>
      <c r="O443" s="262"/>
      <c r="P443" s="262"/>
      <c r="Q443" s="148"/>
      <c r="R443" s="148"/>
      <c r="S443" s="172"/>
      <c r="T443" s="286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9"/>
      <c r="AH443" s="148"/>
      <c r="AI443" s="262"/>
      <c r="AJ443" s="172"/>
      <c r="AK443" s="148"/>
      <c r="AL443" s="148"/>
    </row>
    <row r="444" spans="1:38" s="254" customFormat="1" ht="12.75" customHeight="1" x14ac:dyDescent="0.2">
      <c r="A444" s="148"/>
      <c r="C444" s="262"/>
      <c r="D444" s="262"/>
      <c r="E444" s="262"/>
      <c r="F444" s="262"/>
      <c r="G444" s="262"/>
      <c r="H444" s="262"/>
      <c r="I444" s="262"/>
      <c r="J444" s="262"/>
      <c r="K444" s="262"/>
      <c r="L444" s="262"/>
      <c r="M444" s="262"/>
      <c r="N444" s="262"/>
      <c r="O444" s="262"/>
      <c r="P444" s="262"/>
      <c r="Q444" s="148"/>
      <c r="R444" s="148"/>
      <c r="S444" s="172"/>
      <c r="T444" s="286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9"/>
      <c r="AH444" s="148"/>
      <c r="AI444" s="262"/>
      <c r="AJ444" s="172"/>
      <c r="AK444" s="148"/>
      <c r="AL444" s="148"/>
    </row>
    <row r="445" spans="1:38" s="254" customFormat="1" ht="12.75" customHeight="1" x14ac:dyDescent="0.2">
      <c r="A445" s="148"/>
      <c r="C445" s="262"/>
      <c r="D445" s="262"/>
      <c r="E445" s="262"/>
      <c r="F445" s="262"/>
      <c r="G445" s="262"/>
      <c r="H445" s="262"/>
      <c r="I445" s="262"/>
      <c r="J445" s="262"/>
      <c r="K445" s="262"/>
      <c r="L445" s="262"/>
      <c r="M445" s="262"/>
      <c r="N445" s="262"/>
      <c r="O445" s="262"/>
      <c r="P445" s="262"/>
      <c r="Q445" s="148"/>
      <c r="R445" s="148"/>
      <c r="S445" s="172"/>
      <c r="T445" s="286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9"/>
      <c r="AH445" s="148"/>
      <c r="AI445" s="262"/>
      <c r="AJ445" s="172"/>
      <c r="AK445" s="148"/>
      <c r="AL445" s="148"/>
    </row>
    <row r="446" spans="1:38" s="254" customFormat="1" ht="12.75" customHeight="1" x14ac:dyDescent="0.2">
      <c r="A446" s="148"/>
      <c r="C446" s="262"/>
      <c r="D446" s="262"/>
      <c r="E446" s="262"/>
      <c r="F446" s="262"/>
      <c r="G446" s="262"/>
      <c r="H446" s="262"/>
      <c r="I446" s="262"/>
      <c r="J446" s="262"/>
      <c r="K446" s="262"/>
      <c r="L446" s="262"/>
      <c r="M446" s="262"/>
      <c r="N446" s="262"/>
      <c r="O446" s="262"/>
      <c r="P446" s="262"/>
      <c r="Q446" s="148"/>
      <c r="R446" s="148"/>
      <c r="S446" s="172"/>
      <c r="T446" s="286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9"/>
      <c r="AH446" s="148"/>
      <c r="AI446" s="262"/>
      <c r="AJ446" s="172"/>
      <c r="AK446" s="148"/>
      <c r="AL446" s="148"/>
    </row>
    <row r="447" spans="1:38" s="254" customFormat="1" ht="12.75" customHeight="1" x14ac:dyDescent="0.2">
      <c r="A447" s="148"/>
      <c r="C447" s="262"/>
      <c r="D447" s="262"/>
      <c r="E447" s="262"/>
      <c r="F447" s="262"/>
      <c r="G447" s="262"/>
      <c r="H447" s="262"/>
      <c r="I447" s="262"/>
      <c r="J447" s="262"/>
      <c r="K447" s="262"/>
      <c r="L447" s="262"/>
      <c r="M447" s="262"/>
      <c r="N447" s="262"/>
      <c r="O447" s="262"/>
      <c r="P447" s="262"/>
      <c r="Q447" s="148"/>
      <c r="R447" s="148"/>
      <c r="S447" s="172"/>
      <c r="T447" s="286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9"/>
      <c r="AH447" s="148"/>
      <c r="AI447" s="262"/>
      <c r="AJ447" s="172"/>
      <c r="AK447" s="148"/>
      <c r="AL447" s="148"/>
    </row>
    <row r="448" spans="1:38" s="254" customFormat="1" ht="12.75" customHeight="1" x14ac:dyDescent="0.2">
      <c r="A448" s="148"/>
      <c r="C448" s="262"/>
      <c r="D448" s="262"/>
      <c r="E448" s="262"/>
      <c r="F448" s="262"/>
      <c r="G448" s="262"/>
      <c r="H448" s="262"/>
      <c r="I448" s="262"/>
      <c r="J448" s="262"/>
      <c r="K448" s="262"/>
      <c r="L448" s="262"/>
      <c r="M448" s="262"/>
      <c r="N448" s="262"/>
      <c r="O448" s="262"/>
      <c r="P448" s="262"/>
      <c r="Q448" s="148"/>
      <c r="R448" s="148"/>
      <c r="S448" s="172"/>
      <c r="T448" s="286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9"/>
      <c r="AH448" s="148"/>
      <c r="AI448" s="262"/>
      <c r="AJ448" s="172"/>
      <c r="AK448" s="148"/>
      <c r="AL448" s="148"/>
    </row>
    <row r="449" spans="1:38" s="254" customFormat="1" ht="12.75" customHeight="1" x14ac:dyDescent="0.2">
      <c r="A449" s="148"/>
      <c r="C449" s="262"/>
      <c r="D449" s="262"/>
      <c r="E449" s="262"/>
      <c r="F449" s="262"/>
      <c r="G449" s="262"/>
      <c r="H449" s="262"/>
      <c r="I449" s="262"/>
      <c r="J449" s="262"/>
      <c r="K449" s="262"/>
      <c r="L449" s="262"/>
      <c r="M449" s="262"/>
      <c r="N449" s="262"/>
      <c r="O449" s="262"/>
      <c r="P449" s="262"/>
      <c r="Q449" s="148"/>
      <c r="R449" s="148"/>
      <c r="S449" s="172"/>
      <c r="T449" s="286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9"/>
      <c r="AH449" s="148"/>
      <c r="AI449" s="262"/>
      <c r="AJ449" s="172"/>
      <c r="AK449" s="148"/>
      <c r="AL449" s="148"/>
    </row>
    <row r="450" spans="1:38" s="254" customFormat="1" ht="12.75" customHeight="1" x14ac:dyDescent="0.2">
      <c r="A450" s="148"/>
      <c r="C450" s="262"/>
      <c r="D450" s="262"/>
      <c r="E450" s="262"/>
      <c r="F450" s="262"/>
      <c r="G450" s="262"/>
      <c r="H450" s="262"/>
      <c r="I450" s="262"/>
      <c r="J450" s="262"/>
      <c r="K450" s="262"/>
      <c r="L450" s="262"/>
      <c r="M450" s="262"/>
      <c r="N450" s="262"/>
      <c r="O450" s="262"/>
      <c r="P450" s="262"/>
      <c r="Q450" s="148"/>
      <c r="R450" s="148"/>
      <c r="S450" s="172"/>
      <c r="T450" s="286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9"/>
      <c r="AH450" s="148"/>
      <c r="AI450" s="262"/>
      <c r="AJ450" s="172"/>
      <c r="AK450" s="148"/>
      <c r="AL450" s="148"/>
    </row>
    <row r="451" spans="1:38" s="254" customFormat="1" ht="12.75" customHeight="1" x14ac:dyDescent="0.2">
      <c r="A451" s="148"/>
      <c r="C451" s="262"/>
      <c r="D451" s="262"/>
      <c r="E451" s="262"/>
      <c r="F451" s="262"/>
      <c r="G451" s="262"/>
      <c r="H451" s="262"/>
      <c r="I451" s="262"/>
      <c r="J451" s="262"/>
      <c r="K451" s="262"/>
      <c r="L451" s="262"/>
      <c r="M451" s="262"/>
      <c r="N451" s="262"/>
      <c r="O451" s="262"/>
      <c r="P451" s="262"/>
      <c r="Q451" s="148"/>
      <c r="R451" s="148"/>
      <c r="S451" s="172"/>
      <c r="T451" s="286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9"/>
      <c r="AH451" s="148"/>
      <c r="AI451" s="262"/>
      <c r="AJ451" s="172"/>
      <c r="AK451" s="148"/>
      <c r="AL451" s="148"/>
    </row>
    <row r="452" spans="1:38" s="254" customFormat="1" ht="12.75" customHeight="1" x14ac:dyDescent="0.2">
      <c r="A452" s="148"/>
      <c r="C452" s="262"/>
      <c r="D452" s="262"/>
      <c r="E452" s="262"/>
      <c r="F452" s="262"/>
      <c r="G452" s="262"/>
      <c r="H452" s="262"/>
      <c r="I452" s="262"/>
      <c r="J452" s="262"/>
      <c r="K452" s="262"/>
      <c r="L452" s="262"/>
      <c r="M452" s="262"/>
      <c r="N452" s="262"/>
      <c r="O452" s="262"/>
      <c r="P452" s="262"/>
      <c r="Q452" s="148"/>
      <c r="R452" s="148"/>
      <c r="S452" s="172"/>
      <c r="T452" s="286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9"/>
      <c r="AH452" s="148"/>
      <c r="AI452" s="262"/>
      <c r="AJ452" s="172"/>
      <c r="AK452" s="148"/>
      <c r="AL452" s="148"/>
    </row>
    <row r="453" spans="1:38" s="254" customFormat="1" ht="12.75" customHeight="1" x14ac:dyDescent="0.2">
      <c r="A453" s="148"/>
      <c r="C453" s="262"/>
      <c r="D453" s="262"/>
      <c r="E453" s="262"/>
      <c r="F453" s="262"/>
      <c r="G453" s="262"/>
      <c r="H453" s="262"/>
      <c r="I453" s="262"/>
      <c r="J453" s="262"/>
      <c r="K453" s="262"/>
      <c r="L453" s="262"/>
      <c r="M453" s="262"/>
      <c r="N453" s="262"/>
      <c r="O453" s="262"/>
      <c r="P453" s="262"/>
      <c r="Q453" s="148"/>
      <c r="R453" s="148"/>
      <c r="S453" s="172"/>
      <c r="T453" s="286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9"/>
      <c r="AH453" s="148"/>
      <c r="AI453" s="262"/>
      <c r="AJ453" s="172"/>
      <c r="AK453" s="148"/>
      <c r="AL453" s="148"/>
    </row>
    <row r="454" spans="1:38" s="254" customFormat="1" ht="12.75" customHeight="1" x14ac:dyDescent="0.2">
      <c r="A454" s="148"/>
      <c r="C454" s="262"/>
      <c r="D454" s="262"/>
      <c r="E454" s="262"/>
      <c r="F454" s="262"/>
      <c r="G454" s="262"/>
      <c r="H454" s="262"/>
      <c r="I454" s="262"/>
      <c r="J454" s="262"/>
      <c r="K454" s="262"/>
      <c r="L454" s="262"/>
      <c r="M454" s="262"/>
      <c r="N454" s="262"/>
      <c r="O454" s="262"/>
      <c r="P454" s="262"/>
      <c r="Q454" s="148"/>
      <c r="R454" s="148"/>
      <c r="S454" s="172"/>
      <c r="T454" s="286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9"/>
      <c r="AH454" s="148"/>
      <c r="AI454" s="262"/>
      <c r="AJ454" s="172"/>
      <c r="AK454" s="148"/>
      <c r="AL454" s="148"/>
    </row>
    <row r="455" spans="1:38" s="254" customFormat="1" ht="12.75" customHeight="1" x14ac:dyDescent="0.2">
      <c r="A455" s="148"/>
      <c r="C455" s="262"/>
      <c r="D455" s="262"/>
      <c r="E455" s="262"/>
      <c r="F455" s="262"/>
      <c r="G455" s="262"/>
      <c r="H455" s="262"/>
      <c r="I455" s="262"/>
      <c r="J455" s="262"/>
      <c r="K455" s="262"/>
      <c r="L455" s="262"/>
      <c r="M455" s="262"/>
      <c r="N455" s="262"/>
      <c r="O455" s="262"/>
      <c r="P455" s="262"/>
      <c r="Q455" s="148"/>
      <c r="R455" s="148"/>
      <c r="S455" s="172"/>
      <c r="T455" s="286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9"/>
      <c r="AH455" s="148"/>
      <c r="AI455" s="262"/>
      <c r="AJ455" s="172"/>
      <c r="AK455" s="148"/>
      <c r="AL455" s="148"/>
    </row>
    <row r="456" spans="1:38" s="254" customFormat="1" ht="12.75" customHeight="1" x14ac:dyDescent="0.2">
      <c r="A456" s="148"/>
      <c r="C456" s="262"/>
      <c r="D456" s="262"/>
      <c r="E456" s="262"/>
      <c r="F456" s="262"/>
      <c r="G456" s="262"/>
      <c r="H456" s="262"/>
      <c r="I456" s="262"/>
      <c r="J456" s="262"/>
      <c r="K456" s="262"/>
      <c r="L456" s="262"/>
      <c r="M456" s="262"/>
      <c r="N456" s="262"/>
      <c r="O456" s="262"/>
      <c r="P456" s="262"/>
      <c r="Q456" s="148"/>
      <c r="R456" s="148"/>
      <c r="S456" s="172"/>
      <c r="T456" s="286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9"/>
      <c r="AH456" s="148"/>
      <c r="AI456" s="262"/>
      <c r="AJ456" s="172"/>
      <c r="AK456" s="148"/>
      <c r="AL456" s="148"/>
    </row>
    <row r="457" spans="1:38" s="254" customFormat="1" ht="12.75" customHeight="1" x14ac:dyDescent="0.2">
      <c r="A457" s="148"/>
      <c r="C457" s="262"/>
      <c r="D457" s="262"/>
      <c r="E457" s="262"/>
      <c r="F457" s="262"/>
      <c r="G457" s="262"/>
      <c r="H457" s="262"/>
      <c r="I457" s="262"/>
      <c r="J457" s="262"/>
      <c r="K457" s="262"/>
      <c r="L457" s="262"/>
      <c r="M457" s="262"/>
      <c r="N457" s="262"/>
      <c r="O457" s="262"/>
      <c r="P457" s="262"/>
      <c r="Q457" s="148"/>
      <c r="R457" s="148"/>
      <c r="S457" s="172"/>
      <c r="T457" s="286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9"/>
      <c r="AH457" s="148"/>
      <c r="AI457" s="262"/>
      <c r="AJ457" s="172"/>
      <c r="AK457" s="148"/>
      <c r="AL457" s="148"/>
    </row>
    <row r="458" spans="1:38" s="254" customFormat="1" ht="12.75" customHeight="1" x14ac:dyDescent="0.2">
      <c r="A458" s="148"/>
      <c r="C458" s="262"/>
      <c r="D458" s="262"/>
      <c r="E458" s="262"/>
      <c r="F458" s="262"/>
      <c r="G458" s="262"/>
      <c r="H458" s="262"/>
      <c r="I458" s="262"/>
      <c r="J458" s="262"/>
      <c r="K458" s="262"/>
      <c r="L458" s="262"/>
      <c r="M458" s="262"/>
      <c r="N458" s="262"/>
      <c r="O458" s="262"/>
      <c r="P458" s="262"/>
      <c r="Q458" s="148"/>
      <c r="R458" s="148"/>
      <c r="S458" s="172"/>
      <c r="T458" s="286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9"/>
      <c r="AH458" s="148"/>
      <c r="AI458" s="262"/>
      <c r="AJ458" s="172"/>
      <c r="AK458" s="148"/>
      <c r="AL458" s="148"/>
    </row>
    <row r="459" spans="1:38" s="254" customFormat="1" ht="12.75" customHeight="1" x14ac:dyDescent="0.2">
      <c r="A459" s="148"/>
      <c r="C459" s="262"/>
      <c r="D459" s="262"/>
      <c r="E459" s="262"/>
      <c r="F459" s="262"/>
      <c r="G459" s="262"/>
      <c r="H459" s="262"/>
      <c r="I459" s="262"/>
      <c r="J459" s="262"/>
      <c r="K459" s="262"/>
      <c r="L459" s="262"/>
      <c r="M459" s="262"/>
      <c r="N459" s="262"/>
      <c r="O459" s="262"/>
      <c r="P459" s="262"/>
      <c r="Q459" s="148"/>
      <c r="R459" s="148"/>
      <c r="S459" s="172"/>
      <c r="T459" s="286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9"/>
      <c r="AH459" s="148"/>
      <c r="AI459" s="262"/>
      <c r="AJ459" s="172"/>
      <c r="AK459" s="148"/>
      <c r="AL459" s="148"/>
    </row>
    <row r="460" spans="1:38" s="254" customFormat="1" ht="12.75" customHeight="1" x14ac:dyDescent="0.2">
      <c r="A460" s="148"/>
      <c r="C460" s="262"/>
      <c r="D460" s="262"/>
      <c r="E460" s="262"/>
      <c r="F460" s="262"/>
      <c r="G460" s="262"/>
      <c r="H460" s="262"/>
      <c r="I460" s="262"/>
      <c r="J460" s="262"/>
      <c r="K460" s="262"/>
      <c r="L460" s="262"/>
      <c r="M460" s="262"/>
      <c r="N460" s="262"/>
      <c r="O460" s="262"/>
      <c r="P460" s="262"/>
      <c r="Q460" s="148"/>
      <c r="R460" s="148"/>
      <c r="S460" s="172"/>
      <c r="T460" s="286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9"/>
      <c r="AH460" s="148"/>
      <c r="AI460" s="262"/>
      <c r="AJ460" s="172"/>
      <c r="AK460" s="148"/>
      <c r="AL460" s="148"/>
    </row>
    <row r="461" spans="1:38" s="254" customFormat="1" ht="12.75" customHeight="1" x14ac:dyDescent="0.2">
      <c r="A461" s="148"/>
      <c r="C461" s="262"/>
      <c r="D461" s="262"/>
      <c r="E461" s="262"/>
      <c r="F461" s="262"/>
      <c r="G461" s="262"/>
      <c r="H461" s="262"/>
      <c r="I461" s="262"/>
      <c r="J461" s="262"/>
      <c r="K461" s="262"/>
      <c r="L461" s="262"/>
      <c r="M461" s="262"/>
      <c r="N461" s="262"/>
      <c r="O461" s="262"/>
      <c r="P461" s="262"/>
      <c r="Q461" s="148"/>
      <c r="R461" s="148"/>
      <c r="S461" s="172"/>
      <c r="T461" s="286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9"/>
      <c r="AH461" s="148"/>
      <c r="AI461" s="262"/>
      <c r="AJ461" s="172"/>
      <c r="AK461" s="148"/>
      <c r="AL461" s="148"/>
    </row>
    <row r="462" spans="1:38" s="254" customFormat="1" ht="12.75" customHeight="1" x14ac:dyDescent="0.2">
      <c r="A462" s="148"/>
      <c r="C462" s="262"/>
      <c r="D462" s="262"/>
      <c r="E462" s="262"/>
      <c r="F462" s="262"/>
      <c r="G462" s="262"/>
      <c r="H462" s="262"/>
      <c r="I462" s="262"/>
      <c r="J462" s="262"/>
      <c r="K462" s="262"/>
      <c r="L462" s="262"/>
      <c r="M462" s="262"/>
      <c r="N462" s="262"/>
      <c r="O462" s="262"/>
      <c r="P462" s="262"/>
      <c r="Q462" s="148"/>
      <c r="R462" s="148"/>
      <c r="S462" s="172"/>
      <c r="T462" s="286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9"/>
      <c r="AH462" s="148"/>
      <c r="AI462" s="262"/>
      <c r="AJ462" s="172"/>
      <c r="AK462" s="148"/>
      <c r="AL462" s="148"/>
    </row>
    <row r="463" spans="1:38" s="254" customFormat="1" ht="12.75" customHeight="1" x14ac:dyDescent="0.2">
      <c r="A463" s="148"/>
      <c r="C463" s="262"/>
      <c r="D463" s="262"/>
      <c r="E463" s="262"/>
      <c r="F463" s="262"/>
      <c r="G463" s="262"/>
      <c r="H463" s="262"/>
      <c r="I463" s="262"/>
      <c r="J463" s="262"/>
      <c r="K463" s="262"/>
      <c r="L463" s="262"/>
      <c r="M463" s="262"/>
      <c r="N463" s="262"/>
      <c r="O463" s="262"/>
      <c r="P463" s="262"/>
      <c r="Q463" s="148"/>
      <c r="R463" s="148"/>
      <c r="S463" s="172"/>
      <c r="T463" s="286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9"/>
      <c r="AH463" s="148"/>
      <c r="AI463" s="262"/>
      <c r="AJ463" s="172"/>
      <c r="AK463" s="148"/>
      <c r="AL463" s="148"/>
    </row>
    <row r="464" spans="1:38" s="254" customFormat="1" ht="12.75" customHeight="1" x14ac:dyDescent="0.2">
      <c r="A464" s="148"/>
      <c r="C464" s="262"/>
      <c r="D464" s="262"/>
      <c r="E464" s="262"/>
      <c r="F464" s="262"/>
      <c r="G464" s="262"/>
      <c r="H464" s="262"/>
      <c r="I464" s="262"/>
      <c r="J464" s="262"/>
      <c r="K464" s="262"/>
      <c r="L464" s="262"/>
      <c r="M464" s="262"/>
      <c r="N464" s="262"/>
      <c r="O464" s="262"/>
      <c r="P464" s="262"/>
      <c r="Q464" s="148"/>
      <c r="R464" s="148"/>
      <c r="S464" s="172"/>
      <c r="T464" s="286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9"/>
      <c r="AH464" s="148"/>
      <c r="AI464" s="262"/>
      <c r="AJ464" s="172"/>
      <c r="AK464" s="148"/>
      <c r="AL464" s="148"/>
    </row>
    <row r="465" spans="1:38" s="254" customFormat="1" ht="12.75" customHeight="1" x14ac:dyDescent="0.2">
      <c r="A465" s="148"/>
      <c r="C465" s="262"/>
      <c r="D465" s="262"/>
      <c r="E465" s="262"/>
      <c r="F465" s="262"/>
      <c r="G465" s="262"/>
      <c r="H465" s="262"/>
      <c r="I465" s="262"/>
      <c r="J465" s="262"/>
      <c r="K465" s="262"/>
      <c r="L465" s="262"/>
      <c r="M465" s="262"/>
      <c r="N465" s="262"/>
      <c r="O465" s="262"/>
      <c r="P465" s="262"/>
      <c r="Q465" s="148"/>
      <c r="R465" s="148"/>
      <c r="S465" s="172"/>
      <c r="T465" s="286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9"/>
      <c r="AH465" s="148"/>
      <c r="AI465" s="262"/>
      <c r="AJ465" s="172"/>
      <c r="AK465" s="148"/>
      <c r="AL465" s="148"/>
    </row>
    <row r="466" spans="1:38" s="254" customFormat="1" ht="12.75" customHeight="1" x14ac:dyDescent="0.2">
      <c r="A466" s="148"/>
      <c r="C466" s="262"/>
      <c r="D466" s="262"/>
      <c r="E466" s="262"/>
      <c r="F466" s="262"/>
      <c r="G466" s="262"/>
      <c r="H466" s="262"/>
      <c r="I466" s="262"/>
      <c r="J466" s="262"/>
      <c r="K466" s="262"/>
      <c r="L466" s="262"/>
      <c r="M466" s="262"/>
      <c r="N466" s="262"/>
      <c r="O466" s="262"/>
      <c r="P466" s="262"/>
      <c r="Q466" s="148"/>
      <c r="R466" s="148"/>
      <c r="S466" s="172"/>
      <c r="T466" s="286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9"/>
      <c r="AH466" s="148"/>
      <c r="AI466" s="262"/>
      <c r="AJ466" s="172"/>
      <c r="AK466" s="148"/>
      <c r="AL466" s="148"/>
    </row>
    <row r="467" spans="1:38" s="254" customFormat="1" ht="12.75" customHeight="1" x14ac:dyDescent="0.2">
      <c r="A467" s="148"/>
      <c r="C467" s="262"/>
      <c r="D467" s="262"/>
      <c r="E467" s="262"/>
      <c r="F467" s="262"/>
      <c r="G467" s="262"/>
      <c r="H467" s="262"/>
      <c r="I467" s="262"/>
      <c r="J467" s="262"/>
      <c r="K467" s="262"/>
      <c r="L467" s="262"/>
      <c r="M467" s="262"/>
      <c r="N467" s="262"/>
      <c r="O467" s="262"/>
      <c r="P467" s="262"/>
      <c r="Q467" s="148"/>
      <c r="R467" s="148"/>
      <c r="S467" s="172"/>
      <c r="T467" s="286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9"/>
      <c r="AH467" s="148"/>
      <c r="AI467" s="262"/>
      <c r="AJ467" s="172"/>
      <c r="AK467" s="148"/>
      <c r="AL467" s="148"/>
    </row>
    <row r="468" spans="1:38" s="254" customFormat="1" ht="12.75" customHeight="1" x14ac:dyDescent="0.2">
      <c r="A468" s="148"/>
      <c r="C468" s="262"/>
      <c r="D468" s="262"/>
      <c r="E468" s="262"/>
      <c r="F468" s="262"/>
      <c r="G468" s="262"/>
      <c r="H468" s="262"/>
      <c r="I468" s="262"/>
      <c r="J468" s="262"/>
      <c r="K468" s="262"/>
      <c r="L468" s="262"/>
      <c r="M468" s="262"/>
      <c r="N468" s="262"/>
      <c r="O468" s="262"/>
      <c r="P468" s="262"/>
      <c r="Q468" s="148"/>
      <c r="R468" s="148"/>
      <c r="S468" s="172"/>
      <c r="T468" s="286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9"/>
      <c r="AH468" s="148"/>
      <c r="AI468" s="262"/>
      <c r="AJ468" s="172"/>
      <c r="AK468" s="148"/>
      <c r="AL468" s="148"/>
    </row>
    <row r="469" spans="1:38" s="254" customFormat="1" ht="12.75" customHeight="1" x14ac:dyDescent="0.2">
      <c r="A469" s="148"/>
      <c r="C469" s="262"/>
      <c r="D469" s="262"/>
      <c r="E469" s="262"/>
      <c r="F469" s="262"/>
      <c r="G469" s="262"/>
      <c r="H469" s="262"/>
      <c r="I469" s="262"/>
      <c r="J469" s="262"/>
      <c r="K469" s="262"/>
      <c r="L469" s="262"/>
      <c r="M469" s="262"/>
      <c r="N469" s="262"/>
      <c r="O469" s="262"/>
      <c r="P469" s="262"/>
      <c r="Q469" s="148"/>
      <c r="R469" s="148"/>
      <c r="S469" s="172"/>
      <c r="T469" s="286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9"/>
      <c r="AH469" s="148"/>
      <c r="AI469" s="262"/>
      <c r="AJ469" s="172"/>
      <c r="AK469" s="148"/>
      <c r="AL469" s="148"/>
    </row>
    <row r="470" spans="1:38" s="254" customFormat="1" ht="12.75" customHeight="1" x14ac:dyDescent="0.2">
      <c r="A470" s="148"/>
      <c r="C470" s="262"/>
      <c r="D470" s="262"/>
      <c r="E470" s="262"/>
      <c r="F470" s="262"/>
      <c r="G470" s="262"/>
      <c r="H470" s="262"/>
      <c r="I470" s="262"/>
      <c r="J470" s="262"/>
      <c r="K470" s="262"/>
      <c r="L470" s="262"/>
      <c r="M470" s="262"/>
      <c r="N470" s="262"/>
      <c r="O470" s="262"/>
      <c r="P470" s="262"/>
      <c r="Q470" s="148"/>
      <c r="R470" s="148"/>
      <c r="S470" s="172"/>
      <c r="T470" s="286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9"/>
      <c r="AH470" s="148"/>
      <c r="AI470" s="262"/>
      <c r="AJ470" s="172"/>
      <c r="AK470" s="148"/>
      <c r="AL470" s="148"/>
    </row>
    <row r="471" spans="1:38" s="254" customFormat="1" ht="12.75" customHeight="1" x14ac:dyDescent="0.2">
      <c r="A471" s="148"/>
      <c r="C471" s="262"/>
      <c r="D471" s="262"/>
      <c r="E471" s="262"/>
      <c r="F471" s="262"/>
      <c r="G471" s="262"/>
      <c r="H471" s="262"/>
      <c r="I471" s="262"/>
      <c r="J471" s="262"/>
      <c r="K471" s="262"/>
      <c r="L471" s="262"/>
      <c r="M471" s="262"/>
      <c r="N471" s="262"/>
      <c r="O471" s="262"/>
      <c r="P471" s="262"/>
      <c r="Q471" s="148"/>
      <c r="R471" s="148"/>
      <c r="S471" s="172"/>
      <c r="T471" s="286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9"/>
      <c r="AH471" s="148"/>
      <c r="AI471" s="262"/>
      <c r="AJ471" s="172"/>
      <c r="AK471" s="148"/>
      <c r="AL471" s="148"/>
    </row>
    <row r="472" spans="1:38" s="254" customFormat="1" ht="12.75" customHeight="1" x14ac:dyDescent="0.2">
      <c r="A472" s="148"/>
      <c r="C472" s="262"/>
      <c r="D472" s="262"/>
      <c r="E472" s="262"/>
      <c r="F472" s="262"/>
      <c r="G472" s="262"/>
      <c r="H472" s="262"/>
      <c r="I472" s="262"/>
      <c r="J472" s="262"/>
      <c r="K472" s="262"/>
      <c r="L472" s="262"/>
      <c r="M472" s="262"/>
      <c r="N472" s="262"/>
      <c r="O472" s="262"/>
      <c r="P472" s="262"/>
      <c r="Q472" s="148"/>
      <c r="R472" s="148"/>
      <c r="S472" s="172"/>
      <c r="T472" s="286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9"/>
      <c r="AH472" s="148"/>
      <c r="AI472" s="262"/>
      <c r="AJ472" s="172"/>
      <c r="AK472" s="148"/>
      <c r="AL472" s="148"/>
    </row>
    <row r="473" spans="1:38" s="254" customFormat="1" ht="12.75" customHeight="1" x14ac:dyDescent="0.2">
      <c r="A473" s="148"/>
      <c r="C473" s="262"/>
      <c r="D473" s="262"/>
      <c r="E473" s="262"/>
      <c r="F473" s="262"/>
      <c r="G473" s="262"/>
      <c r="H473" s="262"/>
      <c r="I473" s="262"/>
      <c r="J473" s="262"/>
      <c r="K473" s="262"/>
      <c r="L473" s="262"/>
      <c r="M473" s="262"/>
      <c r="N473" s="262"/>
      <c r="O473" s="262"/>
      <c r="P473" s="262"/>
      <c r="Q473" s="148"/>
      <c r="R473" s="148"/>
      <c r="S473" s="172"/>
      <c r="T473" s="286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9"/>
      <c r="AH473" s="148"/>
      <c r="AI473" s="262"/>
      <c r="AJ473" s="172"/>
      <c r="AK473" s="148"/>
      <c r="AL473" s="148"/>
    </row>
    <row r="474" spans="1:38" s="254" customFormat="1" ht="12.75" customHeight="1" x14ac:dyDescent="0.2">
      <c r="A474" s="148"/>
      <c r="C474" s="262"/>
      <c r="D474" s="262"/>
      <c r="E474" s="262"/>
      <c r="F474" s="262"/>
      <c r="G474" s="262"/>
      <c r="H474" s="262"/>
      <c r="I474" s="262"/>
      <c r="J474" s="262"/>
      <c r="K474" s="262"/>
      <c r="L474" s="262"/>
      <c r="M474" s="262"/>
      <c r="N474" s="262"/>
      <c r="O474" s="262"/>
      <c r="P474" s="262"/>
      <c r="Q474" s="148"/>
      <c r="R474" s="148"/>
      <c r="S474" s="172"/>
      <c r="T474" s="286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9"/>
      <c r="AH474" s="148"/>
      <c r="AI474" s="262"/>
      <c r="AJ474" s="172"/>
      <c r="AK474" s="148"/>
      <c r="AL474" s="148"/>
    </row>
    <row r="475" spans="1:38" s="254" customFormat="1" ht="12.75" customHeight="1" x14ac:dyDescent="0.2">
      <c r="A475" s="148"/>
      <c r="C475" s="262"/>
      <c r="D475" s="262"/>
      <c r="E475" s="262"/>
      <c r="F475" s="262"/>
      <c r="G475" s="262"/>
      <c r="H475" s="262"/>
      <c r="I475" s="262"/>
      <c r="J475" s="262"/>
      <c r="K475" s="262"/>
      <c r="L475" s="262"/>
      <c r="M475" s="262"/>
      <c r="N475" s="262"/>
      <c r="O475" s="262"/>
      <c r="P475" s="262"/>
      <c r="Q475" s="148"/>
      <c r="R475" s="148"/>
      <c r="S475" s="172"/>
      <c r="T475" s="286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9"/>
      <c r="AH475" s="148"/>
      <c r="AI475" s="262"/>
      <c r="AJ475" s="172"/>
      <c r="AK475" s="148"/>
      <c r="AL475" s="148"/>
    </row>
    <row r="476" spans="1:38" s="254" customFormat="1" ht="12.75" customHeight="1" x14ac:dyDescent="0.2">
      <c r="A476" s="148"/>
      <c r="C476" s="262"/>
      <c r="D476" s="262"/>
      <c r="E476" s="262"/>
      <c r="F476" s="262"/>
      <c r="G476" s="262"/>
      <c r="H476" s="262"/>
      <c r="I476" s="262"/>
      <c r="J476" s="262"/>
      <c r="K476" s="262"/>
      <c r="L476" s="262"/>
      <c r="M476" s="262"/>
      <c r="N476" s="262"/>
      <c r="O476" s="262"/>
      <c r="P476" s="262"/>
      <c r="Q476" s="148"/>
      <c r="R476" s="148"/>
      <c r="S476" s="172"/>
      <c r="T476" s="286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9"/>
      <c r="AH476" s="148"/>
      <c r="AI476" s="262"/>
      <c r="AJ476" s="172"/>
      <c r="AK476" s="148"/>
      <c r="AL476" s="148"/>
    </row>
    <row r="477" spans="1:38" s="254" customFormat="1" ht="12.75" customHeight="1" x14ac:dyDescent="0.2">
      <c r="A477" s="148"/>
      <c r="C477" s="262"/>
      <c r="D477" s="262"/>
      <c r="E477" s="262"/>
      <c r="F477" s="262"/>
      <c r="G477" s="262"/>
      <c r="H477" s="262"/>
      <c r="I477" s="262"/>
      <c r="J477" s="262"/>
      <c r="K477" s="262"/>
      <c r="L477" s="262"/>
      <c r="M477" s="262"/>
      <c r="N477" s="262"/>
      <c r="O477" s="262"/>
      <c r="P477" s="262"/>
      <c r="Q477" s="148"/>
      <c r="R477" s="148"/>
      <c r="S477" s="172"/>
      <c r="T477" s="286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9"/>
      <c r="AH477" s="148"/>
      <c r="AI477" s="262"/>
      <c r="AJ477" s="172"/>
      <c r="AK477" s="148"/>
      <c r="AL477" s="148"/>
    </row>
    <row r="478" spans="1:38" s="254" customFormat="1" ht="12.75" customHeight="1" x14ac:dyDescent="0.2">
      <c r="A478" s="148"/>
      <c r="C478" s="262"/>
      <c r="D478" s="262"/>
      <c r="E478" s="262"/>
      <c r="F478" s="262"/>
      <c r="G478" s="262"/>
      <c r="H478" s="262"/>
      <c r="I478" s="262"/>
      <c r="J478" s="262"/>
      <c r="K478" s="262"/>
      <c r="L478" s="262"/>
      <c r="M478" s="262"/>
      <c r="N478" s="262"/>
      <c r="O478" s="262"/>
      <c r="P478" s="262"/>
      <c r="Q478" s="148"/>
      <c r="R478" s="148"/>
      <c r="S478" s="172"/>
      <c r="T478" s="286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9"/>
      <c r="AH478" s="148"/>
      <c r="AI478" s="262"/>
      <c r="AJ478" s="172"/>
      <c r="AK478" s="148"/>
      <c r="AL478" s="148"/>
    </row>
    <row r="479" spans="1:38" s="254" customFormat="1" ht="12.75" customHeight="1" x14ac:dyDescent="0.2">
      <c r="A479" s="148"/>
      <c r="C479" s="262"/>
      <c r="D479" s="262"/>
      <c r="E479" s="262"/>
      <c r="F479" s="262"/>
      <c r="G479" s="262"/>
      <c r="H479" s="262"/>
      <c r="I479" s="262"/>
      <c r="J479" s="262"/>
      <c r="K479" s="262"/>
      <c r="L479" s="262"/>
      <c r="M479" s="262"/>
      <c r="N479" s="262"/>
      <c r="O479" s="262"/>
      <c r="P479" s="262"/>
      <c r="Q479" s="148"/>
      <c r="R479" s="148"/>
      <c r="S479" s="172"/>
      <c r="T479" s="286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9"/>
      <c r="AH479" s="148"/>
      <c r="AI479" s="262"/>
      <c r="AJ479" s="172"/>
      <c r="AK479" s="148"/>
      <c r="AL479" s="148"/>
    </row>
    <row r="480" spans="1:38" s="254" customFormat="1" ht="12.75" customHeight="1" x14ac:dyDescent="0.2">
      <c r="A480" s="148"/>
      <c r="C480" s="262"/>
      <c r="D480" s="262"/>
      <c r="E480" s="262"/>
      <c r="F480" s="262"/>
      <c r="G480" s="262"/>
      <c r="H480" s="262"/>
      <c r="I480" s="262"/>
      <c r="J480" s="262"/>
      <c r="K480" s="262"/>
      <c r="L480" s="262"/>
      <c r="M480" s="262"/>
      <c r="N480" s="262"/>
      <c r="O480" s="262"/>
      <c r="P480" s="262"/>
      <c r="Q480" s="148"/>
      <c r="R480" s="148"/>
      <c r="S480" s="172"/>
      <c r="T480" s="286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9"/>
      <c r="AH480" s="148"/>
      <c r="AI480" s="262"/>
      <c r="AJ480" s="172"/>
      <c r="AK480" s="148"/>
      <c r="AL480" s="148"/>
    </row>
    <row r="481" spans="1:38" s="254" customFormat="1" ht="12.75" customHeight="1" x14ac:dyDescent="0.2">
      <c r="A481" s="148"/>
      <c r="C481" s="262"/>
      <c r="D481" s="262"/>
      <c r="E481" s="262"/>
      <c r="F481" s="262"/>
      <c r="G481" s="262"/>
      <c r="H481" s="262"/>
      <c r="I481" s="262"/>
      <c r="J481" s="262"/>
      <c r="K481" s="262"/>
      <c r="L481" s="262"/>
      <c r="M481" s="262"/>
      <c r="N481" s="262"/>
      <c r="O481" s="262"/>
      <c r="P481" s="262"/>
      <c r="Q481" s="148"/>
      <c r="R481" s="148"/>
      <c r="S481" s="172"/>
      <c r="T481" s="286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9"/>
      <c r="AH481" s="148"/>
      <c r="AI481" s="262"/>
      <c r="AJ481" s="172"/>
      <c r="AK481" s="148"/>
      <c r="AL481" s="148"/>
    </row>
    <row r="482" spans="1:38" s="254" customFormat="1" ht="12.75" customHeight="1" x14ac:dyDescent="0.2">
      <c r="A482" s="148"/>
      <c r="C482" s="262"/>
      <c r="D482" s="262"/>
      <c r="E482" s="262"/>
      <c r="F482" s="262"/>
      <c r="G482" s="262"/>
      <c r="H482" s="262"/>
      <c r="I482" s="262"/>
      <c r="J482" s="262"/>
      <c r="K482" s="262"/>
      <c r="L482" s="262"/>
      <c r="M482" s="262"/>
      <c r="N482" s="262"/>
      <c r="O482" s="262"/>
      <c r="P482" s="262"/>
      <c r="Q482" s="148"/>
      <c r="R482" s="148"/>
      <c r="S482" s="172"/>
      <c r="T482" s="286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9"/>
      <c r="AH482" s="148"/>
      <c r="AI482" s="262"/>
      <c r="AJ482" s="172"/>
      <c r="AK482" s="148"/>
      <c r="AL482" s="148"/>
    </row>
    <row r="483" spans="1:38" s="254" customFormat="1" ht="12.75" customHeight="1" x14ac:dyDescent="0.2">
      <c r="A483" s="148"/>
      <c r="C483" s="262"/>
      <c r="D483" s="262"/>
      <c r="E483" s="262"/>
      <c r="F483" s="262"/>
      <c r="G483" s="262"/>
      <c r="H483" s="262"/>
      <c r="I483" s="262"/>
      <c r="J483" s="262"/>
      <c r="K483" s="262"/>
      <c r="L483" s="262"/>
      <c r="M483" s="262"/>
      <c r="N483" s="262"/>
      <c r="O483" s="262"/>
      <c r="P483" s="262"/>
      <c r="Q483" s="148"/>
      <c r="R483" s="148"/>
      <c r="S483" s="172"/>
      <c r="T483" s="286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9"/>
      <c r="AH483" s="148"/>
      <c r="AI483" s="262"/>
      <c r="AJ483" s="172"/>
      <c r="AK483" s="148"/>
      <c r="AL483" s="148"/>
    </row>
    <row r="484" spans="1:38" s="254" customFormat="1" ht="12.75" customHeight="1" x14ac:dyDescent="0.2">
      <c r="A484" s="148"/>
      <c r="C484" s="262"/>
      <c r="D484" s="262"/>
      <c r="E484" s="262"/>
      <c r="F484" s="262"/>
      <c r="G484" s="262"/>
      <c r="H484" s="262"/>
      <c r="I484" s="262"/>
      <c r="J484" s="262"/>
      <c r="K484" s="262"/>
      <c r="L484" s="262"/>
      <c r="M484" s="262"/>
      <c r="N484" s="262"/>
      <c r="O484" s="262"/>
      <c r="P484" s="262"/>
      <c r="Q484" s="148"/>
      <c r="R484" s="148"/>
      <c r="S484" s="172"/>
      <c r="T484" s="286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9"/>
      <c r="AH484" s="148"/>
      <c r="AI484" s="262"/>
      <c r="AJ484" s="172"/>
      <c r="AK484" s="148"/>
      <c r="AL484" s="148"/>
    </row>
    <row r="485" spans="1:38" s="254" customFormat="1" ht="12.75" customHeight="1" x14ac:dyDescent="0.2">
      <c r="A485" s="148"/>
      <c r="C485" s="262"/>
      <c r="D485" s="262"/>
      <c r="E485" s="262"/>
      <c r="F485" s="262"/>
      <c r="G485" s="262"/>
      <c r="H485" s="262"/>
      <c r="I485" s="262"/>
      <c r="J485" s="262"/>
      <c r="K485" s="262"/>
      <c r="L485" s="262"/>
      <c r="M485" s="262"/>
      <c r="N485" s="262"/>
      <c r="O485" s="262"/>
      <c r="P485" s="262"/>
      <c r="Q485" s="148"/>
      <c r="R485" s="148"/>
      <c r="S485" s="172"/>
      <c r="T485" s="286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9"/>
      <c r="AH485" s="148"/>
      <c r="AI485" s="262"/>
      <c r="AJ485" s="172"/>
      <c r="AK485" s="148"/>
      <c r="AL485" s="148"/>
    </row>
    <row r="486" spans="1:38" s="254" customFormat="1" ht="12.75" customHeight="1" x14ac:dyDescent="0.2">
      <c r="A486" s="148"/>
      <c r="C486" s="262"/>
      <c r="D486" s="262"/>
      <c r="E486" s="262"/>
      <c r="F486" s="262"/>
      <c r="G486" s="262"/>
      <c r="H486" s="262"/>
      <c r="I486" s="262"/>
      <c r="J486" s="262"/>
      <c r="K486" s="262"/>
      <c r="L486" s="262"/>
      <c r="M486" s="262"/>
      <c r="N486" s="262"/>
      <c r="O486" s="262"/>
      <c r="P486" s="262"/>
      <c r="Q486" s="148"/>
      <c r="R486" s="148"/>
      <c r="S486" s="172"/>
      <c r="T486" s="286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9"/>
      <c r="AH486" s="148"/>
      <c r="AI486" s="262"/>
      <c r="AJ486" s="172"/>
      <c r="AK486" s="148"/>
      <c r="AL486" s="148"/>
    </row>
    <row r="487" spans="1:38" s="254" customFormat="1" ht="12.75" customHeight="1" x14ac:dyDescent="0.2">
      <c r="A487" s="148"/>
      <c r="C487" s="262"/>
      <c r="D487" s="262"/>
      <c r="E487" s="262"/>
      <c r="F487" s="262"/>
      <c r="G487" s="262"/>
      <c r="H487" s="262"/>
      <c r="I487" s="262"/>
      <c r="J487" s="262"/>
      <c r="K487" s="262"/>
      <c r="L487" s="262"/>
      <c r="M487" s="262"/>
      <c r="N487" s="262"/>
      <c r="O487" s="262"/>
      <c r="P487" s="262"/>
      <c r="Q487" s="148"/>
      <c r="R487" s="148"/>
      <c r="S487" s="172"/>
      <c r="T487" s="286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9"/>
      <c r="AH487" s="148"/>
      <c r="AI487" s="262"/>
      <c r="AJ487" s="172"/>
      <c r="AK487" s="148"/>
      <c r="AL487" s="148"/>
    </row>
    <row r="488" spans="1:38" s="254" customFormat="1" ht="12.75" customHeight="1" x14ac:dyDescent="0.2">
      <c r="A488" s="148"/>
      <c r="C488" s="262"/>
      <c r="D488" s="262"/>
      <c r="E488" s="262"/>
      <c r="F488" s="262"/>
      <c r="G488" s="262"/>
      <c r="H488" s="262"/>
      <c r="I488" s="262"/>
      <c r="J488" s="262"/>
      <c r="K488" s="262"/>
      <c r="L488" s="262"/>
      <c r="M488" s="262"/>
      <c r="N488" s="262"/>
      <c r="O488" s="262"/>
      <c r="P488" s="262"/>
      <c r="Q488" s="148"/>
      <c r="R488" s="148"/>
      <c r="S488" s="172"/>
      <c r="T488" s="286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9"/>
      <c r="AH488" s="148"/>
      <c r="AI488" s="262"/>
      <c r="AJ488" s="172"/>
      <c r="AK488" s="148"/>
      <c r="AL488" s="148"/>
    </row>
    <row r="489" spans="1:38" s="254" customFormat="1" ht="12.75" customHeight="1" x14ac:dyDescent="0.2">
      <c r="A489" s="148"/>
      <c r="C489" s="262"/>
      <c r="D489" s="262"/>
      <c r="E489" s="262"/>
      <c r="F489" s="262"/>
      <c r="G489" s="262"/>
      <c r="H489" s="262"/>
      <c r="I489" s="262"/>
      <c r="J489" s="262"/>
      <c r="K489" s="262"/>
      <c r="L489" s="262"/>
      <c r="M489" s="262"/>
      <c r="N489" s="262"/>
      <c r="O489" s="262"/>
      <c r="P489" s="262"/>
      <c r="Q489" s="148"/>
      <c r="R489" s="148"/>
      <c r="S489" s="172"/>
      <c r="T489" s="286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9"/>
      <c r="AH489" s="148"/>
      <c r="AI489" s="262"/>
      <c r="AJ489" s="172"/>
      <c r="AK489" s="148"/>
      <c r="AL489" s="148"/>
    </row>
    <row r="490" spans="1:38" s="254" customFormat="1" ht="12.75" customHeight="1" x14ac:dyDescent="0.2">
      <c r="A490" s="148"/>
      <c r="C490" s="262"/>
      <c r="D490" s="262"/>
      <c r="E490" s="262"/>
      <c r="F490" s="262"/>
      <c r="G490" s="262"/>
      <c r="H490" s="262"/>
      <c r="I490" s="262"/>
      <c r="J490" s="262"/>
      <c r="K490" s="262"/>
      <c r="L490" s="262"/>
      <c r="M490" s="262"/>
      <c r="N490" s="262"/>
      <c r="O490" s="262"/>
      <c r="P490" s="262"/>
      <c r="Q490" s="148"/>
      <c r="R490" s="148"/>
      <c r="S490" s="172"/>
      <c r="T490" s="286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9"/>
      <c r="AH490" s="148"/>
      <c r="AI490" s="262"/>
      <c r="AJ490" s="172"/>
      <c r="AK490" s="148"/>
      <c r="AL490" s="148"/>
    </row>
    <row r="491" spans="1:38" s="254" customFormat="1" ht="12.75" customHeight="1" x14ac:dyDescent="0.2">
      <c r="A491" s="148"/>
      <c r="C491" s="262"/>
      <c r="D491" s="262"/>
      <c r="E491" s="262"/>
      <c r="F491" s="262"/>
      <c r="G491" s="262"/>
      <c r="H491" s="262"/>
      <c r="I491" s="262"/>
      <c r="J491" s="262"/>
      <c r="K491" s="262"/>
      <c r="L491" s="262"/>
      <c r="M491" s="262"/>
      <c r="N491" s="262"/>
      <c r="O491" s="262"/>
      <c r="P491" s="262"/>
      <c r="Q491" s="148"/>
      <c r="R491" s="148"/>
      <c r="S491" s="172"/>
      <c r="T491" s="286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9"/>
      <c r="AH491" s="148"/>
      <c r="AI491" s="262"/>
      <c r="AJ491" s="172"/>
      <c r="AK491" s="148"/>
      <c r="AL491" s="148"/>
    </row>
    <row r="492" spans="1:38" s="254" customFormat="1" ht="12.75" customHeight="1" x14ac:dyDescent="0.2">
      <c r="A492" s="148"/>
      <c r="C492" s="262"/>
      <c r="D492" s="262"/>
      <c r="E492" s="262"/>
      <c r="F492" s="262"/>
      <c r="G492" s="262"/>
      <c r="H492" s="262"/>
      <c r="I492" s="262"/>
      <c r="J492" s="262"/>
      <c r="K492" s="262"/>
      <c r="L492" s="262"/>
      <c r="M492" s="262"/>
      <c r="N492" s="262"/>
      <c r="O492" s="262"/>
      <c r="P492" s="262"/>
      <c r="Q492" s="148"/>
      <c r="R492" s="148"/>
      <c r="S492" s="172"/>
      <c r="T492" s="286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9"/>
      <c r="AH492" s="148"/>
      <c r="AI492" s="262"/>
      <c r="AJ492" s="172"/>
      <c r="AK492" s="148"/>
      <c r="AL492" s="148"/>
    </row>
    <row r="493" spans="1:38" s="254" customFormat="1" ht="12.75" customHeight="1" x14ac:dyDescent="0.2">
      <c r="A493" s="148"/>
      <c r="C493" s="262"/>
      <c r="D493" s="262"/>
      <c r="E493" s="262"/>
      <c r="F493" s="262"/>
      <c r="G493" s="262"/>
      <c r="H493" s="262"/>
      <c r="I493" s="262"/>
      <c r="J493" s="262"/>
      <c r="K493" s="262"/>
      <c r="L493" s="262"/>
      <c r="M493" s="262"/>
      <c r="N493" s="262"/>
      <c r="O493" s="262"/>
      <c r="P493" s="262"/>
      <c r="Q493" s="148"/>
      <c r="R493" s="148"/>
      <c r="S493" s="172"/>
      <c r="T493" s="286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9"/>
      <c r="AH493" s="148"/>
      <c r="AI493" s="262"/>
      <c r="AJ493" s="172"/>
      <c r="AK493" s="148"/>
      <c r="AL493" s="148"/>
    </row>
    <row r="494" spans="1:38" s="254" customFormat="1" ht="12.75" customHeight="1" x14ac:dyDescent="0.2">
      <c r="A494" s="148"/>
      <c r="C494" s="262"/>
      <c r="D494" s="262"/>
      <c r="E494" s="262"/>
      <c r="F494" s="262"/>
      <c r="G494" s="262"/>
      <c r="H494" s="262"/>
      <c r="I494" s="262"/>
      <c r="J494" s="262"/>
      <c r="K494" s="262"/>
      <c r="L494" s="262"/>
      <c r="M494" s="262"/>
      <c r="N494" s="262"/>
      <c r="O494" s="262"/>
      <c r="P494" s="262"/>
      <c r="Q494" s="148"/>
      <c r="R494" s="148"/>
      <c r="S494" s="172"/>
      <c r="T494" s="286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9"/>
      <c r="AH494" s="148"/>
      <c r="AI494" s="262"/>
      <c r="AJ494" s="172"/>
      <c r="AK494" s="148"/>
      <c r="AL494" s="148"/>
    </row>
    <row r="495" spans="1:38" s="254" customFormat="1" ht="12.75" customHeight="1" x14ac:dyDescent="0.2">
      <c r="A495" s="148"/>
      <c r="C495" s="262"/>
      <c r="D495" s="262"/>
      <c r="E495" s="262"/>
      <c r="F495" s="262"/>
      <c r="G495" s="262"/>
      <c r="H495" s="262"/>
      <c r="I495" s="262"/>
      <c r="J495" s="262"/>
      <c r="K495" s="262"/>
      <c r="L495" s="262"/>
      <c r="M495" s="262"/>
      <c r="N495" s="262"/>
      <c r="O495" s="262"/>
      <c r="P495" s="262"/>
      <c r="Q495" s="148"/>
      <c r="R495" s="148"/>
      <c r="S495" s="172"/>
      <c r="T495" s="286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9"/>
      <c r="AH495" s="148"/>
      <c r="AI495" s="262"/>
      <c r="AJ495" s="172"/>
      <c r="AK495" s="148"/>
      <c r="AL495" s="148"/>
    </row>
    <row r="496" spans="1:38" s="254" customFormat="1" ht="12.75" customHeight="1" x14ac:dyDescent="0.2">
      <c r="A496" s="148"/>
      <c r="C496" s="262"/>
      <c r="D496" s="262"/>
      <c r="E496" s="262"/>
      <c r="F496" s="262"/>
      <c r="G496" s="262"/>
      <c r="H496" s="262"/>
      <c r="I496" s="262"/>
      <c r="J496" s="262"/>
      <c r="K496" s="262"/>
      <c r="L496" s="262"/>
      <c r="M496" s="262"/>
      <c r="N496" s="262"/>
      <c r="O496" s="262"/>
      <c r="P496" s="262"/>
      <c r="Q496" s="148"/>
      <c r="R496" s="148"/>
      <c r="S496" s="172"/>
      <c r="T496" s="286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9"/>
      <c r="AH496" s="148"/>
      <c r="AI496" s="262"/>
      <c r="AJ496" s="172"/>
      <c r="AK496" s="148"/>
      <c r="AL496" s="148"/>
    </row>
    <row r="497" spans="1:38" s="254" customFormat="1" ht="12.75" customHeight="1" x14ac:dyDescent="0.2">
      <c r="A497" s="148"/>
      <c r="C497" s="262"/>
      <c r="D497" s="262"/>
      <c r="E497" s="262"/>
      <c r="F497" s="262"/>
      <c r="G497" s="262"/>
      <c r="H497" s="262"/>
      <c r="I497" s="262"/>
      <c r="J497" s="262"/>
      <c r="K497" s="262"/>
      <c r="L497" s="262"/>
      <c r="M497" s="262"/>
      <c r="N497" s="262"/>
      <c r="O497" s="262"/>
      <c r="P497" s="262"/>
      <c r="Q497" s="148"/>
      <c r="R497" s="148"/>
      <c r="S497" s="172"/>
      <c r="T497" s="286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9"/>
      <c r="AH497" s="148"/>
      <c r="AI497" s="262"/>
      <c r="AJ497" s="172"/>
      <c r="AK497" s="148"/>
      <c r="AL497" s="148"/>
    </row>
    <row r="498" spans="1:38" s="254" customFormat="1" ht="12.75" customHeight="1" x14ac:dyDescent="0.2">
      <c r="A498" s="148"/>
      <c r="C498" s="262"/>
      <c r="D498" s="262"/>
      <c r="E498" s="262"/>
      <c r="F498" s="262"/>
      <c r="G498" s="262"/>
      <c r="H498" s="262"/>
      <c r="I498" s="262"/>
      <c r="J498" s="262"/>
      <c r="K498" s="262"/>
      <c r="L498" s="262"/>
      <c r="M498" s="262"/>
      <c r="N498" s="262"/>
      <c r="O498" s="262"/>
      <c r="P498" s="262"/>
      <c r="Q498" s="148"/>
      <c r="R498" s="148"/>
      <c r="S498" s="172"/>
      <c r="T498" s="286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9"/>
      <c r="AH498" s="148"/>
      <c r="AI498" s="262"/>
      <c r="AJ498" s="172"/>
      <c r="AK498" s="148"/>
      <c r="AL498" s="148"/>
    </row>
    <row r="499" spans="1:38" s="254" customFormat="1" ht="12.75" customHeight="1" x14ac:dyDescent="0.2">
      <c r="A499" s="148"/>
      <c r="C499" s="262"/>
      <c r="D499" s="262"/>
      <c r="E499" s="262"/>
      <c r="F499" s="262"/>
      <c r="G499" s="262"/>
      <c r="H499" s="262"/>
      <c r="I499" s="262"/>
      <c r="J499" s="262"/>
      <c r="K499" s="262"/>
      <c r="L499" s="262"/>
      <c r="M499" s="262"/>
      <c r="N499" s="262"/>
      <c r="O499" s="262"/>
      <c r="P499" s="262"/>
      <c r="Q499" s="148"/>
      <c r="R499" s="148"/>
      <c r="S499" s="172"/>
      <c r="T499" s="286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9"/>
      <c r="AH499" s="148"/>
      <c r="AI499" s="262"/>
      <c r="AJ499" s="172"/>
      <c r="AK499" s="148"/>
      <c r="AL499" s="148"/>
    </row>
    <row r="500" spans="1:38" s="254" customFormat="1" ht="12.75" customHeight="1" x14ac:dyDescent="0.2">
      <c r="A500" s="148"/>
      <c r="C500" s="262"/>
      <c r="D500" s="262"/>
      <c r="E500" s="262"/>
      <c r="F500" s="262"/>
      <c r="G500" s="262"/>
      <c r="H500" s="262"/>
      <c r="I500" s="262"/>
      <c r="J500" s="262"/>
      <c r="K500" s="262"/>
      <c r="L500" s="262"/>
      <c r="M500" s="262"/>
      <c r="N500" s="262"/>
      <c r="O500" s="262"/>
      <c r="P500" s="262"/>
      <c r="Q500" s="148"/>
      <c r="R500" s="148"/>
      <c r="S500" s="172"/>
      <c r="T500" s="286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9"/>
      <c r="AH500" s="148"/>
      <c r="AI500" s="262"/>
      <c r="AJ500" s="172"/>
      <c r="AK500" s="148"/>
      <c r="AL500" s="148"/>
    </row>
    <row r="501" spans="1:38" s="254" customFormat="1" ht="12.75" customHeight="1" x14ac:dyDescent="0.2">
      <c r="A501" s="148"/>
      <c r="C501" s="262"/>
      <c r="D501" s="262"/>
      <c r="E501" s="262"/>
      <c r="F501" s="262"/>
      <c r="G501" s="262"/>
      <c r="H501" s="262"/>
      <c r="I501" s="262"/>
      <c r="J501" s="262"/>
      <c r="K501" s="262"/>
      <c r="L501" s="262"/>
      <c r="M501" s="262"/>
      <c r="N501" s="262"/>
      <c r="O501" s="262"/>
      <c r="P501" s="262"/>
      <c r="Q501" s="148"/>
      <c r="R501" s="148"/>
      <c r="S501" s="172"/>
      <c r="T501" s="286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9"/>
      <c r="AH501" s="148"/>
      <c r="AI501" s="262"/>
      <c r="AJ501" s="172"/>
      <c r="AK501" s="148"/>
      <c r="AL501" s="148"/>
    </row>
    <row r="502" spans="1:38" s="254" customFormat="1" ht="12.75" customHeight="1" x14ac:dyDescent="0.2">
      <c r="A502" s="148"/>
      <c r="C502" s="262"/>
      <c r="D502" s="262"/>
      <c r="E502" s="262"/>
      <c r="F502" s="262"/>
      <c r="G502" s="262"/>
      <c r="H502" s="262"/>
      <c r="I502" s="262"/>
      <c r="J502" s="262"/>
      <c r="K502" s="262"/>
      <c r="L502" s="262"/>
      <c r="M502" s="262"/>
      <c r="N502" s="262"/>
      <c r="O502" s="262"/>
      <c r="P502" s="262"/>
      <c r="Q502" s="148"/>
      <c r="R502" s="148"/>
      <c r="S502" s="172"/>
      <c r="T502" s="286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9"/>
      <c r="AH502" s="148"/>
      <c r="AI502" s="262"/>
      <c r="AJ502" s="172"/>
      <c r="AK502" s="148"/>
      <c r="AL502" s="148"/>
    </row>
    <row r="503" spans="1:38" s="254" customFormat="1" ht="12.75" customHeight="1" x14ac:dyDescent="0.2">
      <c r="A503" s="148"/>
      <c r="C503" s="262"/>
      <c r="D503" s="262"/>
      <c r="E503" s="262"/>
      <c r="F503" s="262"/>
      <c r="G503" s="262"/>
      <c r="H503" s="262"/>
      <c r="I503" s="262"/>
      <c r="J503" s="262"/>
      <c r="K503" s="262"/>
      <c r="L503" s="262"/>
      <c r="M503" s="262"/>
      <c r="N503" s="262"/>
      <c r="O503" s="262"/>
      <c r="P503" s="262"/>
      <c r="Q503" s="148"/>
      <c r="R503" s="148"/>
      <c r="S503" s="172"/>
      <c r="T503" s="286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9"/>
      <c r="AH503" s="148"/>
      <c r="AI503" s="262"/>
      <c r="AJ503" s="172"/>
      <c r="AK503" s="148"/>
      <c r="AL503" s="148"/>
    </row>
    <row r="504" spans="1:38" s="254" customFormat="1" ht="12.75" customHeight="1" x14ac:dyDescent="0.2">
      <c r="A504" s="148"/>
      <c r="C504" s="262"/>
      <c r="D504" s="262"/>
      <c r="E504" s="262"/>
      <c r="F504" s="262"/>
      <c r="G504" s="262"/>
      <c r="H504" s="262"/>
      <c r="I504" s="262"/>
      <c r="J504" s="262"/>
      <c r="K504" s="262"/>
      <c r="L504" s="262"/>
      <c r="M504" s="262"/>
      <c r="N504" s="262"/>
      <c r="O504" s="262"/>
      <c r="P504" s="262"/>
      <c r="Q504" s="148"/>
      <c r="R504" s="148"/>
      <c r="S504" s="172"/>
      <c r="T504" s="286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9"/>
      <c r="AH504" s="148"/>
      <c r="AI504" s="262"/>
      <c r="AJ504" s="172"/>
      <c r="AK504" s="148"/>
      <c r="AL504" s="148"/>
    </row>
    <row r="505" spans="1:38" s="254" customFormat="1" ht="12.75" customHeight="1" x14ac:dyDescent="0.2">
      <c r="A505" s="148"/>
      <c r="C505" s="262"/>
      <c r="D505" s="262"/>
      <c r="E505" s="262"/>
      <c r="F505" s="262"/>
      <c r="G505" s="262"/>
      <c r="H505" s="262"/>
      <c r="I505" s="262"/>
      <c r="J505" s="262"/>
      <c r="K505" s="262"/>
      <c r="L505" s="262"/>
      <c r="M505" s="262"/>
      <c r="N505" s="262"/>
      <c r="O505" s="262"/>
      <c r="P505" s="262"/>
      <c r="Q505" s="148"/>
      <c r="R505" s="148"/>
      <c r="S505" s="172"/>
      <c r="T505" s="286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9"/>
      <c r="AH505" s="148"/>
      <c r="AI505" s="262"/>
      <c r="AJ505" s="172"/>
      <c r="AK505" s="148"/>
      <c r="AL505" s="148"/>
    </row>
    <row r="506" spans="1:38" s="254" customFormat="1" ht="12.75" customHeight="1" x14ac:dyDescent="0.2">
      <c r="A506" s="148"/>
      <c r="C506" s="262"/>
      <c r="D506" s="262"/>
      <c r="E506" s="262"/>
      <c r="F506" s="262"/>
      <c r="G506" s="262"/>
      <c r="H506" s="262"/>
      <c r="I506" s="262"/>
      <c r="J506" s="262"/>
      <c r="K506" s="262"/>
      <c r="L506" s="262"/>
      <c r="M506" s="262"/>
      <c r="N506" s="262"/>
      <c r="O506" s="262"/>
      <c r="P506" s="262"/>
      <c r="Q506" s="148"/>
      <c r="R506" s="148"/>
      <c r="S506" s="172"/>
      <c r="T506" s="286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9"/>
      <c r="AH506" s="148"/>
      <c r="AI506" s="262"/>
      <c r="AJ506" s="172"/>
      <c r="AK506" s="148"/>
      <c r="AL506" s="148"/>
    </row>
    <row r="507" spans="1:38" s="254" customFormat="1" ht="12.75" customHeight="1" x14ac:dyDescent="0.2">
      <c r="A507" s="148"/>
      <c r="C507" s="262"/>
      <c r="D507" s="262"/>
      <c r="E507" s="262"/>
      <c r="F507" s="262"/>
      <c r="G507" s="262"/>
      <c r="H507" s="262"/>
      <c r="I507" s="262"/>
      <c r="J507" s="262"/>
      <c r="K507" s="262"/>
      <c r="L507" s="262"/>
      <c r="M507" s="262"/>
      <c r="N507" s="262"/>
      <c r="O507" s="262"/>
      <c r="P507" s="262"/>
      <c r="Q507" s="148"/>
      <c r="R507" s="148"/>
      <c r="S507" s="172"/>
      <c r="T507" s="286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9"/>
      <c r="AH507" s="148"/>
      <c r="AI507" s="262"/>
      <c r="AJ507" s="172"/>
      <c r="AK507" s="148"/>
      <c r="AL507" s="148"/>
    </row>
    <row r="508" spans="1:38" s="254" customFormat="1" ht="12.75" customHeight="1" x14ac:dyDescent="0.2">
      <c r="A508" s="148"/>
      <c r="C508" s="262"/>
      <c r="D508" s="262"/>
      <c r="E508" s="262"/>
      <c r="F508" s="262"/>
      <c r="G508" s="262"/>
      <c r="H508" s="262"/>
      <c r="I508" s="262"/>
      <c r="J508" s="262"/>
      <c r="K508" s="262"/>
      <c r="L508" s="262"/>
      <c r="M508" s="262"/>
      <c r="N508" s="262"/>
      <c r="O508" s="262"/>
      <c r="P508" s="262"/>
      <c r="Q508" s="148"/>
      <c r="R508" s="148"/>
      <c r="S508" s="172"/>
      <c r="T508" s="286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9"/>
      <c r="AH508" s="148"/>
      <c r="AI508" s="262"/>
      <c r="AJ508" s="172"/>
      <c r="AK508" s="148"/>
      <c r="AL508" s="148"/>
    </row>
    <row r="509" spans="1:38" s="254" customFormat="1" ht="12.75" customHeight="1" x14ac:dyDescent="0.2">
      <c r="A509" s="148"/>
      <c r="C509" s="262"/>
      <c r="D509" s="262"/>
      <c r="E509" s="262"/>
      <c r="F509" s="262"/>
      <c r="G509" s="262"/>
      <c r="H509" s="262"/>
      <c r="I509" s="262"/>
      <c r="J509" s="262"/>
      <c r="K509" s="262"/>
      <c r="L509" s="262"/>
      <c r="M509" s="262"/>
      <c r="N509" s="262"/>
      <c r="O509" s="262"/>
      <c r="P509" s="262"/>
      <c r="Q509" s="148"/>
      <c r="R509" s="148"/>
      <c r="S509" s="172"/>
      <c r="T509" s="286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9"/>
      <c r="AH509" s="148"/>
      <c r="AI509" s="262"/>
      <c r="AJ509" s="172"/>
      <c r="AK509" s="148"/>
      <c r="AL509" s="148"/>
    </row>
    <row r="510" spans="1:38" s="254" customFormat="1" ht="12.75" customHeight="1" x14ac:dyDescent="0.2">
      <c r="A510" s="148"/>
      <c r="C510" s="262"/>
      <c r="D510" s="262"/>
      <c r="E510" s="262"/>
      <c r="F510" s="262"/>
      <c r="G510" s="262"/>
      <c r="H510" s="262"/>
      <c r="I510" s="262"/>
      <c r="J510" s="262"/>
      <c r="K510" s="262"/>
      <c r="L510" s="262"/>
      <c r="M510" s="262"/>
      <c r="N510" s="262"/>
      <c r="O510" s="262"/>
      <c r="P510" s="262"/>
      <c r="Q510" s="148"/>
      <c r="R510" s="148"/>
      <c r="S510" s="172"/>
      <c r="T510" s="286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9"/>
      <c r="AH510" s="148"/>
      <c r="AI510" s="262"/>
      <c r="AJ510" s="172"/>
      <c r="AK510" s="148"/>
      <c r="AL510" s="148"/>
    </row>
    <row r="511" spans="1:38" s="254" customFormat="1" ht="12.75" customHeight="1" x14ac:dyDescent="0.2">
      <c r="A511" s="148"/>
      <c r="C511" s="262"/>
      <c r="D511" s="262"/>
      <c r="E511" s="262"/>
      <c r="F511" s="262"/>
      <c r="G511" s="262"/>
      <c r="H511" s="262"/>
      <c r="I511" s="262"/>
      <c r="J511" s="262"/>
      <c r="K511" s="262"/>
      <c r="L511" s="262"/>
      <c r="M511" s="262"/>
      <c r="N511" s="262"/>
      <c r="O511" s="262"/>
      <c r="P511" s="262"/>
      <c r="Q511" s="148"/>
      <c r="R511" s="148"/>
      <c r="S511" s="172"/>
      <c r="T511" s="286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9"/>
      <c r="AH511" s="148"/>
      <c r="AI511" s="262"/>
      <c r="AJ511" s="172"/>
      <c r="AK511" s="148"/>
      <c r="AL511" s="148"/>
    </row>
    <row r="512" spans="1:38" s="254" customFormat="1" ht="12.75" customHeight="1" x14ac:dyDescent="0.2">
      <c r="A512" s="148"/>
      <c r="C512" s="262"/>
      <c r="D512" s="262"/>
      <c r="E512" s="262"/>
      <c r="F512" s="262"/>
      <c r="G512" s="262"/>
      <c r="H512" s="262"/>
      <c r="I512" s="262"/>
      <c r="J512" s="262"/>
      <c r="K512" s="262"/>
      <c r="L512" s="262"/>
      <c r="M512" s="262"/>
      <c r="N512" s="262"/>
      <c r="O512" s="262"/>
      <c r="P512" s="262"/>
      <c r="Q512" s="148"/>
      <c r="R512" s="148"/>
      <c r="S512" s="172"/>
      <c r="T512" s="286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9"/>
      <c r="AH512" s="148"/>
      <c r="AI512" s="262"/>
      <c r="AJ512" s="172"/>
      <c r="AK512" s="148"/>
      <c r="AL512" s="148"/>
    </row>
    <row r="513" spans="1:38" s="254" customFormat="1" ht="12.75" customHeight="1" x14ac:dyDescent="0.2">
      <c r="A513" s="148"/>
      <c r="C513" s="262"/>
      <c r="D513" s="262"/>
      <c r="E513" s="262"/>
      <c r="F513" s="262"/>
      <c r="G513" s="262"/>
      <c r="H513" s="262"/>
      <c r="I513" s="262"/>
      <c r="J513" s="262"/>
      <c r="K513" s="262"/>
      <c r="L513" s="262"/>
      <c r="M513" s="262"/>
      <c r="N513" s="262"/>
      <c r="O513" s="262"/>
      <c r="P513" s="262"/>
      <c r="Q513" s="148"/>
      <c r="R513" s="148"/>
      <c r="S513" s="172"/>
      <c r="T513" s="286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9"/>
      <c r="AH513" s="148"/>
      <c r="AI513" s="262"/>
      <c r="AJ513" s="172"/>
      <c r="AK513" s="148"/>
      <c r="AL513" s="148"/>
    </row>
    <row r="514" spans="1:38" s="254" customFormat="1" ht="12.75" customHeight="1" x14ac:dyDescent="0.2">
      <c r="A514" s="148"/>
      <c r="C514" s="262"/>
      <c r="D514" s="262"/>
      <c r="E514" s="262"/>
      <c r="F514" s="262"/>
      <c r="G514" s="262"/>
      <c r="H514" s="262"/>
      <c r="I514" s="262"/>
      <c r="J514" s="262"/>
      <c r="K514" s="262"/>
      <c r="L514" s="262"/>
      <c r="M514" s="262"/>
      <c r="N514" s="262"/>
      <c r="O514" s="262"/>
      <c r="P514" s="262"/>
      <c r="Q514" s="148"/>
      <c r="R514" s="148"/>
      <c r="S514" s="172"/>
      <c r="T514" s="286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9"/>
      <c r="AH514" s="148"/>
      <c r="AI514" s="262"/>
      <c r="AJ514" s="172"/>
      <c r="AK514" s="148"/>
      <c r="AL514" s="148"/>
    </row>
    <row r="515" spans="1:38" s="254" customFormat="1" ht="12.75" customHeight="1" x14ac:dyDescent="0.2">
      <c r="A515" s="148"/>
      <c r="C515" s="262"/>
      <c r="D515" s="262"/>
      <c r="E515" s="262"/>
      <c r="F515" s="262"/>
      <c r="G515" s="262"/>
      <c r="H515" s="262"/>
      <c r="I515" s="262"/>
      <c r="J515" s="262"/>
      <c r="K515" s="262"/>
      <c r="L515" s="262"/>
      <c r="M515" s="262"/>
      <c r="N515" s="262"/>
      <c r="O515" s="262"/>
      <c r="P515" s="262"/>
      <c r="Q515" s="148"/>
      <c r="R515" s="148"/>
      <c r="S515" s="172"/>
      <c r="T515" s="286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9"/>
      <c r="AH515" s="148"/>
      <c r="AI515" s="262"/>
      <c r="AJ515" s="172"/>
      <c r="AK515" s="148"/>
      <c r="AL515" s="148"/>
    </row>
    <row r="516" spans="1:38" s="254" customFormat="1" ht="12.75" customHeight="1" x14ac:dyDescent="0.2">
      <c r="A516" s="148"/>
      <c r="C516" s="262"/>
      <c r="D516" s="262"/>
      <c r="E516" s="262"/>
      <c r="F516" s="262"/>
      <c r="G516" s="262"/>
      <c r="H516" s="262"/>
      <c r="I516" s="262"/>
      <c r="J516" s="262"/>
      <c r="K516" s="262"/>
      <c r="L516" s="262"/>
      <c r="M516" s="262"/>
      <c r="N516" s="262"/>
      <c r="O516" s="262"/>
      <c r="P516" s="262"/>
      <c r="Q516" s="148"/>
      <c r="R516" s="148"/>
      <c r="S516" s="172"/>
      <c r="T516" s="286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9"/>
      <c r="AH516" s="148"/>
      <c r="AI516" s="262"/>
      <c r="AJ516" s="172"/>
      <c r="AK516" s="148"/>
      <c r="AL516" s="148"/>
    </row>
    <row r="517" spans="1:38" s="254" customFormat="1" ht="12.75" customHeight="1" x14ac:dyDescent="0.2">
      <c r="A517" s="148"/>
      <c r="C517" s="262"/>
      <c r="D517" s="262"/>
      <c r="E517" s="262"/>
      <c r="F517" s="262"/>
      <c r="G517" s="262"/>
      <c r="H517" s="262"/>
      <c r="I517" s="262"/>
      <c r="J517" s="262"/>
      <c r="K517" s="262"/>
      <c r="L517" s="262"/>
      <c r="M517" s="262"/>
      <c r="N517" s="262"/>
      <c r="O517" s="262"/>
      <c r="P517" s="262"/>
      <c r="Q517" s="148"/>
      <c r="R517" s="148"/>
      <c r="S517" s="172"/>
      <c r="T517" s="286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9"/>
      <c r="AH517" s="148"/>
      <c r="AI517" s="262"/>
      <c r="AJ517" s="172"/>
      <c r="AK517" s="148"/>
      <c r="AL517" s="148"/>
    </row>
    <row r="518" spans="1:38" s="254" customFormat="1" ht="12.75" customHeight="1" x14ac:dyDescent="0.2">
      <c r="A518" s="148"/>
      <c r="C518" s="262"/>
      <c r="D518" s="262"/>
      <c r="E518" s="262"/>
      <c r="F518" s="262"/>
      <c r="G518" s="262"/>
      <c r="H518" s="262"/>
      <c r="I518" s="262"/>
      <c r="J518" s="262"/>
      <c r="K518" s="262"/>
      <c r="L518" s="262"/>
      <c r="M518" s="262"/>
      <c r="N518" s="262"/>
      <c r="O518" s="262"/>
      <c r="P518" s="262"/>
      <c r="Q518" s="148"/>
      <c r="R518" s="148"/>
      <c r="S518" s="172"/>
      <c r="T518" s="286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9"/>
      <c r="AH518" s="148"/>
      <c r="AI518" s="262"/>
      <c r="AJ518" s="172"/>
      <c r="AK518" s="148"/>
      <c r="AL518" s="148"/>
    </row>
    <row r="519" spans="1:38" s="254" customFormat="1" ht="12.75" customHeight="1" x14ac:dyDescent="0.2">
      <c r="A519" s="148"/>
      <c r="C519" s="262"/>
      <c r="D519" s="262"/>
      <c r="E519" s="262"/>
      <c r="F519" s="262"/>
      <c r="G519" s="262"/>
      <c r="H519" s="262"/>
      <c r="I519" s="262"/>
      <c r="J519" s="262"/>
      <c r="K519" s="262"/>
      <c r="L519" s="262"/>
      <c r="M519" s="262"/>
      <c r="N519" s="262"/>
      <c r="O519" s="262"/>
      <c r="P519" s="262"/>
      <c r="Q519" s="148"/>
      <c r="R519" s="148"/>
      <c r="S519" s="172"/>
      <c r="T519" s="286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9"/>
      <c r="AH519" s="148"/>
      <c r="AI519" s="262"/>
      <c r="AJ519" s="172"/>
      <c r="AK519" s="148"/>
      <c r="AL519" s="148"/>
    </row>
    <row r="520" spans="1:38" s="254" customFormat="1" ht="12.75" customHeight="1" x14ac:dyDescent="0.2">
      <c r="A520" s="148"/>
      <c r="C520" s="262"/>
      <c r="D520" s="262"/>
      <c r="E520" s="262"/>
      <c r="F520" s="262"/>
      <c r="G520" s="262"/>
      <c r="H520" s="262"/>
      <c r="I520" s="262"/>
      <c r="J520" s="262"/>
      <c r="K520" s="262"/>
      <c r="L520" s="262"/>
      <c r="M520" s="262"/>
      <c r="N520" s="262"/>
      <c r="O520" s="262"/>
      <c r="P520" s="262"/>
      <c r="Q520" s="148"/>
      <c r="R520" s="148"/>
      <c r="S520" s="172"/>
      <c r="T520" s="286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9"/>
      <c r="AH520" s="148"/>
      <c r="AI520" s="262"/>
      <c r="AJ520" s="172"/>
      <c r="AK520" s="148"/>
      <c r="AL520" s="148"/>
    </row>
    <row r="521" spans="1:38" s="254" customFormat="1" ht="12.75" customHeight="1" x14ac:dyDescent="0.2">
      <c r="A521" s="148"/>
      <c r="C521" s="262"/>
      <c r="D521" s="262"/>
      <c r="E521" s="262"/>
      <c r="F521" s="262"/>
      <c r="G521" s="262"/>
      <c r="H521" s="262"/>
      <c r="I521" s="262"/>
      <c r="J521" s="262"/>
      <c r="K521" s="262"/>
      <c r="L521" s="262"/>
      <c r="M521" s="262"/>
      <c r="N521" s="262"/>
      <c r="O521" s="262"/>
      <c r="P521" s="262"/>
      <c r="Q521" s="148"/>
      <c r="R521" s="148"/>
      <c r="S521" s="172"/>
      <c r="T521" s="286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9"/>
      <c r="AH521" s="148"/>
      <c r="AI521" s="262"/>
      <c r="AJ521" s="172"/>
      <c r="AK521" s="148"/>
      <c r="AL521" s="148"/>
    </row>
    <row r="522" spans="1:38" s="254" customFormat="1" ht="12.75" customHeight="1" x14ac:dyDescent="0.2">
      <c r="A522" s="148"/>
      <c r="C522" s="262"/>
      <c r="D522" s="262"/>
      <c r="E522" s="262"/>
      <c r="F522" s="262"/>
      <c r="G522" s="262"/>
      <c r="H522" s="262"/>
      <c r="I522" s="262"/>
      <c r="J522" s="262"/>
      <c r="K522" s="262"/>
      <c r="L522" s="262"/>
      <c r="M522" s="262"/>
      <c r="N522" s="262"/>
      <c r="O522" s="262"/>
      <c r="P522" s="262"/>
      <c r="Q522" s="148"/>
      <c r="R522" s="148"/>
      <c r="S522" s="172"/>
      <c r="T522" s="286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9"/>
      <c r="AH522" s="148"/>
      <c r="AI522" s="262"/>
      <c r="AJ522" s="172"/>
      <c r="AK522" s="148"/>
      <c r="AL522" s="148"/>
    </row>
    <row r="523" spans="1:38" s="254" customFormat="1" ht="12.75" customHeight="1" x14ac:dyDescent="0.2">
      <c r="A523" s="148"/>
      <c r="C523" s="262"/>
      <c r="D523" s="262"/>
      <c r="E523" s="262"/>
      <c r="F523" s="262"/>
      <c r="G523" s="262"/>
      <c r="H523" s="262"/>
      <c r="I523" s="262"/>
      <c r="J523" s="262"/>
      <c r="K523" s="262"/>
      <c r="L523" s="262"/>
      <c r="M523" s="262"/>
      <c r="N523" s="262"/>
      <c r="O523" s="262"/>
      <c r="P523" s="262"/>
      <c r="Q523" s="148"/>
      <c r="R523" s="148"/>
      <c r="S523" s="172"/>
      <c r="T523" s="286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9"/>
      <c r="AH523" s="148"/>
      <c r="AI523" s="262"/>
      <c r="AJ523" s="172"/>
      <c r="AK523" s="148"/>
      <c r="AL523" s="148"/>
    </row>
    <row r="524" spans="1:38" s="254" customFormat="1" ht="12.75" customHeight="1" x14ac:dyDescent="0.2">
      <c r="A524" s="148"/>
      <c r="C524" s="262"/>
      <c r="D524" s="262"/>
      <c r="E524" s="262"/>
      <c r="F524" s="262"/>
      <c r="G524" s="262"/>
      <c r="H524" s="262"/>
      <c r="I524" s="262"/>
      <c r="J524" s="262"/>
      <c r="K524" s="262"/>
      <c r="L524" s="262"/>
      <c r="M524" s="262"/>
      <c r="N524" s="262"/>
      <c r="O524" s="262"/>
      <c r="P524" s="262"/>
      <c r="Q524" s="148"/>
      <c r="R524" s="148"/>
      <c r="S524" s="172"/>
      <c r="T524" s="286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9"/>
      <c r="AH524" s="148"/>
      <c r="AI524" s="262"/>
      <c r="AJ524" s="172"/>
      <c r="AK524" s="148"/>
      <c r="AL524" s="148"/>
    </row>
    <row r="525" spans="1:38" s="254" customFormat="1" ht="12.75" customHeight="1" x14ac:dyDescent="0.2">
      <c r="A525" s="148"/>
      <c r="C525" s="262"/>
      <c r="D525" s="262"/>
      <c r="E525" s="262"/>
      <c r="F525" s="262"/>
      <c r="G525" s="262"/>
      <c r="H525" s="262"/>
      <c r="I525" s="262"/>
      <c r="J525" s="262"/>
      <c r="K525" s="262"/>
      <c r="L525" s="262"/>
      <c r="M525" s="262"/>
      <c r="N525" s="262"/>
      <c r="O525" s="262"/>
      <c r="P525" s="262"/>
      <c r="Q525" s="148"/>
      <c r="R525" s="148"/>
      <c r="S525" s="172"/>
      <c r="T525" s="286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9"/>
      <c r="AH525" s="148"/>
      <c r="AI525" s="262"/>
      <c r="AJ525" s="172"/>
      <c r="AK525" s="148"/>
      <c r="AL525" s="148"/>
    </row>
    <row r="526" spans="1:38" s="254" customFormat="1" ht="12.75" customHeight="1" x14ac:dyDescent="0.2">
      <c r="A526" s="148"/>
      <c r="C526" s="262"/>
      <c r="D526" s="262"/>
      <c r="E526" s="262"/>
      <c r="F526" s="262"/>
      <c r="G526" s="262"/>
      <c r="H526" s="262"/>
      <c r="I526" s="262"/>
      <c r="J526" s="262"/>
      <c r="K526" s="262"/>
      <c r="L526" s="262"/>
      <c r="M526" s="262"/>
      <c r="N526" s="262"/>
      <c r="O526" s="262"/>
      <c r="P526" s="262"/>
      <c r="Q526" s="148"/>
      <c r="R526" s="148"/>
      <c r="S526" s="172"/>
      <c r="T526" s="286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9"/>
      <c r="AH526" s="148"/>
      <c r="AI526" s="262"/>
      <c r="AJ526" s="172"/>
      <c r="AK526" s="148"/>
      <c r="AL526" s="148"/>
    </row>
    <row r="527" spans="1:38" s="254" customFormat="1" ht="12.75" customHeight="1" x14ac:dyDescent="0.2">
      <c r="A527" s="148"/>
      <c r="C527" s="262"/>
      <c r="D527" s="262"/>
      <c r="E527" s="262"/>
      <c r="F527" s="262"/>
      <c r="G527" s="262"/>
      <c r="H527" s="262"/>
      <c r="I527" s="262"/>
      <c r="J527" s="262"/>
      <c r="K527" s="262"/>
      <c r="L527" s="262"/>
      <c r="M527" s="262"/>
      <c r="N527" s="262"/>
      <c r="O527" s="262"/>
      <c r="P527" s="262"/>
      <c r="Q527" s="148"/>
      <c r="R527" s="148"/>
      <c r="S527" s="172"/>
      <c r="T527" s="286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9"/>
      <c r="AH527" s="148"/>
      <c r="AI527" s="262"/>
      <c r="AJ527" s="172"/>
      <c r="AK527" s="148"/>
      <c r="AL527" s="148"/>
    </row>
    <row r="528" spans="1:38" s="254" customFormat="1" ht="12.75" customHeight="1" x14ac:dyDescent="0.2">
      <c r="A528" s="148"/>
      <c r="C528" s="262"/>
      <c r="D528" s="262"/>
      <c r="E528" s="262"/>
      <c r="F528" s="262"/>
      <c r="G528" s="262"/>
      <c r="H528" s="262"/>
      <c r="I528" s="262"/>
      <c r="J528" s="262"/>
      <c r="K528" s="262"/>
      <c r="L528" s="262"/>
      <c r="M528" s="262"/>
      <c r="N528" s="262"/>
      <c r="O528" s="262"/>
      <c r="P528" s="262"/>
      <c r="Q528" s="148"/>
      <c r="R528" s="148"/>
      <c r="S528" s="172"/>
      <c r="T528" s="286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9"/>
      <c r="AH528" s="148"/>
      <c r="AI528" s="262"/>
      <c r="AJ528" s="172"/>
      <c r="AK528" s="148"/>
      <c r="AL528" s="148"/>
    </row>
    <row r="529" spans="1:38" s="254" customFormat="1" ht="12.75" customHeight="1" x14ac:dyDescent="0.2">
      <c r="A529" s="148"/>
      <c r="C529" s="262"/>
      <c r="D529" s="262"/>
      <c r="E529" s="262"/>
      <c r="F529" s="262"/>
      <c r="G529" s="262"/>
      <c r="H529" s="262"/>
      <c r="I529" s="262"/>
      <c r="J529" s="262"/>
      <c r="K529" s="262"/>
      <c r="L529" s="262"/>
      <c r="M529" s="262"/>
      <c r="N529" s="262"/>
      <c r="O529" s="262"/>
      <c r="P529" s="262"/>
      <c r="Q529" s="148"/>
      <c r="R529" s="148"/>
      <c r="S529" s="172"/>
      <c r="T529" s="286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9"/>
      <c r="AH529" s="148"/>
      <c r="AI529" s="262"/>
      <c r="AJ529" s="172"/>
      <c r="AK529" s="148"/>
      <c r="AL529" s="148"/>
    </row>
    <row r="530" spans="1:38" s="254" customFormat="1" ht="12.75" customHeight="1" x14ac:dyDescent="0.2">
      <c r="A530" s="148"/>
      <c r="C530" s="262"/>
      <c r="D530" s="262"/>
      <c r="E530" s="262"/>
      <c r="F530" s="262"/>
      <c r="G530" s="262"/>
      <c r="H530" s="262"/>
      <c r="I530" s="262"/>
      <c r="J530" s="262"/>
      <c r="K530" s="262"/>
      <c r="L530" s="262"/>
      <c r="M530" s="262"/>
      <c r="N530" s="262"/>
      <c r="O530" s="262"/>
      <c r="P530" s="262"/>
      <c r="Q530" s="148"/>
      <c r="R530" s="148"/>
      <c r="S530" s="172"/>
      <c r="T530" s="286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9"/>
      <c r="AH530" s="148"/>
      <c r="AI530" s="262"/>
      <c r="AJ530" s="172"/>
      <c r="AK530" s="148"/>
      <c r="AL530" s="148"/>
    </row>
    <row r="531" spans="1:38" s="254" customFormat="1" ht="12.75" customHeight="1" x14ac:dyDescent="0.2">
      <c r="A531" s="148"/>
      <c r="C531" s="262"/>
      <c r="D531" s="262"/>
      <c r="E531" s="262"/>
      <c r="F531" s="262"/>
      <c r="G531" s="262"/>
      <c r="H531" s="262"/>
      <c r="I531" s="262"/>
      <c r="J531" s="262"/>
      <c r="K531" s="262"/>
      <c r="L531" s="262"/>
      <c r="M531" s="262"/>
      <c r="N531" s="262"/>
      <c r="O531" s="262"/>
      <c r="P531" s="262"/>
      <c r="Q531" s="148"/>
      <c r="R531" s="148"/>
      <c r="S531" s="172"/>
      <c r="T531" s="286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9"/>
      <c r="AH531" s="148"/>
      <c r="AI531" s="262"/>
      <c r="AJ531" s="172"/>
      <c r="AK531" s="148"/>
      <c r="AL531" s="148"/>
    </row>
    <row r="532" spans="1:38" s="254" customFormat="1" ht="12.75" customHeight="1" x14ac:dyDescent="0.2">
      <c r="A532" s="148"/>
      <c r="C532" s="262"/>
      <c r="D532" s="262"/>
      <c r="E532" s="262"/>
      <c r="F532" s="262"/>
      <c r="G532" s="262"/>
      <c r="H532" s="262"/>
      <c r="I532" s="262"/>
      <c r="J532" s="262"/>
      <c r="K532" s="262"/>
      <c r="L532" s="262"/>
      <c r="M532" s="262"/>
      <c r="N532" s="262"/>
      <c r="O532" s="262"/>
      <c r="P532" s="262"/>
      <c r="Q532" s="148"/>
      <c r="R532" s="148"/>
      <c r="S532" s="172"/>
      <c r="T532" s="286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9"/>
      <c r="AH532" s="148"/>
      <c r="AI532" s="262"/>
      <c r="AJ532" s="172"/>
      <c r="AK532" s="148"/>
      <c r="AL532" s="148"/>
    </row>
    <row r="533" spans="1:38" s="254" customFormat="1" ht="12.75" customHeight="1" x14ac:dyDescent="0.2">
      <c r="A533" s="148"/>
      <c r="C533" s="262"/>
      <c r="D533" s="262"/>
      <c r="E533" s="262"/>
      <c r="F533" s="262"/>
      <c r="G533" s="262"/>
      <c r="H533" s="262"/>
      <c r="I533" s="262"/>
      <c r="J533" s="262"/>
      <c r="K533" s="262"/>
      <c r="L533" s="262"/>
      <c r="M533" s="262"/>
      <c r="N533" s="262"/>
      <c r="O533" s="262"/>
      <c r="P533" s="262"/>
      <c r="Q533" s="148"/>
      <c r="R533" s="148"/>
      <c r="S533" s="172"/>
      <c r="T533" s="286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9"/>
      <c r="AH533" s="148"/>
      <c r="AI533" s="262"/>
      <c r="AJ533" s="172"/>
      <c r="AK533" s="148"/>
      <c r="AL533" s="148"/>
    </row>
    <row r="534" spans="1:38" s="254" customFormat="1" ht="12.75" customHeight="1" x14ac:dyDescent="0.2">
      <c r="A534" s="148"/>
      <c r="B534" s="80"/>
      <c r="C534" s="198"/>
      <c r="D534" s="198"/>
      <c r="E534" s="198"/>
      <c r="F534" s="198"/>
      <c r="G534" s="198"/>
      <c r="H534" s="198"/>
      <c r="I534" s="198"/>
      <c r="J534" s="262"/>
      <c r="K534" s="262"/>
      <c r="L534" s="262"/>
      <c r="M534" s="262"/>
      <c r="N534" s="262"/>
      <c r="O534" s="262"/>
      <c r="P534" s="262"/>
      <c r="Q534" s="148"/>
      <c r="R534" s="148"/>
      <c r="S534" s="172"/>
      <c r="T534" s="286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9"/>
      <c r="AH534" s="148"/>
      <c r="AI534" s="262"/>
      <c r="AJ534" s="172"/>
      <c r="AK534" s="148"/>
      <c r="AL534" s="148"/>
    </row>
    <row r="535" spans="1:38" s="254" customFormat="1" ht="12.75" customHeight="1" x14ac:dyDescent="0.2">
      <c r="A535" s="148"/>
      <c r="B535" s="80"/>
      <c r="C535" s="198"/>
      <c r="D535" s="198"/>
      <c r="E535" s="198"/>
      <c r="F535" s="198"/>
      <c r="G535" s="198"/>
      <c r="H535" s="198"/>
      <c r="I535" s="198"/>
      <c r="J535" s="262"/>
      <c r="K535" s="262"/>
      <c r="L535" s="262"/>
      <c r="M535" s="262"/>
      <c r="N535" s="262"/>
      <c r="O535" s="262"/>
      <c r="P535" s="262"/>
      <c r="Q535" s="148"/>
      <c r="R535" s="148"/>
      <c r="S535" s="172"/>
      <c r="T535" s="286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9"/>
      <c r="AH535" s="148"/>
      <c r="AI535" s="262"/>
      <c r="AJ535" s="172"/>
      <c r="AK535" s="148"/>
      <c r="AL535" s="148"/>
    </row>
    <row r="536" spans="1:38" s="254" customFormat="1" ht="12.75" customHeight="1" x14ac:dyDescent="0.2">
      <c r="A536" s="148"/>
      <c r="B536" s="80"/>
      <c r="C536" s="198"/>
      <c r="D536" s="198"/>
      <c r="E536" s="198"/>
      <c r="F536" s="198"/>
      <c r="G536" s="198"/>
      <c r="H536" s="198"/>
      <c r="I536" s="198"/>
      <c r="J536" s="262"/>
      <c r="K536" s="262"/>
      <c r="L536" s="262"/>
      <c r="M536" s="262"/>
      <c r="N536" s="262"/>
      <c r="O536" s="262"/>
      <c r="P536" s="262"/>
      <c r="Q536" s="148"/>
      <c r="R536" s="148"/>
      <c r="S536" s="172"/>
      <c r="T536" s="286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9"/>
      <c r="AH536" s="148"/>
      <c r="AI536" s="262"/>
      <c r="AJ536" s="172"/>
      <c r="AK536" s="148"/>
      <c r="AL536" s="148"/>
    </row>
    <row r="537" spans="1:38" s="254" customFormat="1" ht="12.75" customHeight="1" x14ac:dyDescent="0.2">
      <c r="A537" s="148"/>
      <c r="B537" s="80"/>
      <c r="C537" s="198"/>
      <c r="D537" s="198"/>
      <c r="E537" s="198"/>
      <c r="F537" s="198"/>
      <c r="G537" s="198"/>
      <c r="H537" s="198"/>
      <c r="I537" s="198"/>
      <c r="J537" s="262"/>
      <c r="K537" s="262"/>
      <c r="L537" s="262"/>
      <c r="M537" s="262"/>
      <c r="N537" s="262"/>
      <c r="O537" s="262"/>
      <c r="P537" s="262"/>
      <c r="Q537" s="148"/>
      <c r="R537" s="148"/>
      <c r="S537" s="172"/>
      <c r="T537" s="286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9"/>
      <c r="AH537" s="148"/>
      <c r="AI537" s="262"/>
      <c r="AJ537" s="172"/>
      <c r="AK537" s="148"/>
      <c r="AL537" s="148"/>
    </row>
    <row r="538" spans="1:38" s="254" customFormat="1" ht="12.75" customHeight="1" x14ac:dyDescent="0.2">
      <c r="A538" s="148"/>
      <c r="B538" s="80"/>
      <c r="C538" s="198"/>
      <c r="D538" s="198"/>
      <c r="E538" s="198"/>
      <c r="F538" s="198"/>
      <c r="G538" s="198"/>
      <c r="H538" s="198"/>
      <c r="I538" s="198"/>
      <c r="J538" s="262"/>
      <c r="K538" s="262"/>
      <c r="L538" s="262"/>
      <c r="M538" s="262"/>
      <c r="N538" s="262"/>
      <c r="O538" s="262"/>
      <c r="P538" s="262"/>
      <c r="Q538" s="148"/>
      <c r="R538" s="148"/>
      <c r="S538" s="172"/>
      <c r="T538" s="286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9"/>
      <c r="AH538" s="148"/>
      <c r="AI538" s="262"/>
      <c r="AJ538" s="172"/>
      <c r="AK538" s="148"/>
      <c r="AL538" s="148"/>
    </row>
    <row r="539" spans="1:38" s="254" customFormat="1" ht="12.75" customHeight="1" x14ac:dyDescent="0.2">
      <c r="A539" s="148"/>
      <c r="B539" s="80"/>
      <c r="C539" s="198"/>
      <c r="D539" s="198"/>
      <c r="E539" s="198"/>
      <c r="F539" s="198"/>
      <c r="G539" s="198"/>
      <c r="H539" s="198"/>
      <c r="I539" s="198"/>
      <c r="J539" s="262"/>
      <c r="K539" s="262"/>
      <c r="L539" s="262"/>
      <c r="M539" s="262"/>
      <c r="N539" s="262"/>
      <c r="O539" s="262"/>
      <c r="P539" s="262"/>
      <c r="Q539" s="148"/>
      <c r="R539" s="148"/>
      <c r="S539" s="172"/>
      <c r="T539" s="286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9"/>
      <c r="AH539" s="148"/>
      <c r="AI539" s="262"/>
      <c r="AJ539" s="172"/>
      <c r="AK539" s="148"/>
      <c r="AL539" s="148"/>
    </row>
    <row r="540" spans="1:38" s="254" customFormat="1" ht="12.75" customHeight="1" x14ac:dyDescent="0.2">
      <c r="A540" s="148"/>
      <c r="B540" s="80"/>
      <c r="C540" s="198"/>
      <c r="D540" s="198"/>
      <c r="E540" s="198"/>
      <c r="F540" s="198"/>
      <c r="G540" s="198"/>
      <c r="H540" s="198"/>
      <c r="I540" s="198"/>
      <c r="J540" s="262"/>
      <c r="K540" s="262"/>
      <c r="L540" s="262"/>
      <c r="M540" s="262"/>
      <c r="N540" s="262"/>
      <c r="O540" s="262"/>
      <c r="P540" s="262"/>
      <c r="Q540" s="148"/>
      <c r="R540" s="148"/>
      <c r="S540" s="172"/>
      <c r="T540" s="286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9"/>
      <c r="AH540" s="148"/>
      <c r="AI540" s="262"/>
      <c r="AJ540" s="172"/>
      <c r="AK540" s="148"/>
      <c r="AL540" s="148"/>
    </row>
    <row r="541" spans="1:38" ht="12.75" customHeight="1" x14ac:dyDescent="0.2">
      <c r="J541" s="262"/>
      <c r="AI541" s="262"/>
      <c r="AJ541" s="172"/>
    </row>
    <row r="542" spans="1:38" ht="12.75" customHeight="1" x14ac:dyDescent="0.2">
      <c r="J542" s="262"/>
      <c r="AI542" s="262"/>
    </row>
    <row r="543" spans="1:38" ht="12.75" customHeight="1" x14ac:dyDescent="0.2">
      <c r="J543" s="262"/>
      <c r="AI543" s="262"/>
    </row>
  </sheetData>
  <mergeCells count="4">
    <mergeCell ref="C1:E1"/>
    <mergeCell ref="P1:P2"/>
    <mergeCell ref="N1:N2"/>
    <mergeCell ref="O1:O2"/>
  </mergeCells>
  <phoneticPr fontId="0" type="noConversion"/>
  <conditionalFormatting sqref="U2:AF2">
    <cfRule type="expression" dxfId="1" priority="2">
      <formula>U2&lt;=#REF!</formula>
    </cfRule>
  </conditionalFormatting>
  <conditionalFormatting sqref="T2">
    <cfRule type="expression" dxfId="0" priority="1">
      <formula>T2&lt;=#REF!</formula>
    </cfRule>
  </conditionalFormatting>
  <pageMargins left="0.86614173228346458" right="0.23622047244094491" top="0.59055118110236227" bottom="0.70866141732283472" header="0.51181102362204722" footer="0.39370078740157483"/>
  <pageSetup scale="63" orientation="portrait" cellComments="asDisplayed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5"/>
  <sheetViews>
    <sheetView zoomScale="80" zoomScaleNormal="80" workbookViewId="0">
      <pane ySplit="1" topLeftCell="A41" activePane="bottomLeft" state="frozen"/>
      <selection pane="bottomLeft" activeCell="G87" sqref="G87"/>
    </sheetView>
  </sheetViews>
  <sheetFormatPr defaultRowHeight="12.75" x14ac:dyDescent="0.2"/>
  <cols>
    <col min="1" max="1" width="14.42578125" bestFit="1" customWidth="1"/>
    <col min="2" max="2" width="11.28515625" bestFit="1" customWidth="1"/>
    <col min="3" max="3" width="9.28515625" bestFit="1" customWidth="1"/>
    <col min="4" max="4" width="9.85546875" bestFit="1" customWidth="1"/>
    <col min="6" max="6" width="20.28515625" bestFit="1" customWidth="1"/>
    <col min="7" max="7" width="21.140625" bestFit="1" customWidth="1"/>
    <col min="8" max="8" width="23.7109375" bestFit="1" customWidth="1"/>
    <col min="9" max="11" width="20.28515625" bestFit="1" customWidth="1"/>
    <col min="12" max="12" width="14.85546875" bestFit="1" customWidth="1"/>
    <col min="14" max="14" width="10.85546875" bestFit="1" customWidth="1"/>
    <col min="15" max="15" width="10.140625" bestFit="1" customWidth="1"/>
  </cols>
  <sheetData>
    <row r="1" spans="1:14" ht="14.25" x14ac:dyDescent="0.2">
      <c r="A1" s="274"/>
      <c r="B1" s="274"/>
      <c r="C1" s="274"/>
      <c r="D1" s="274"/>
      <c r="E1" s="274"/>
      <c r="F1" s="275" t="s">
        <v>1050</v>
      </c>
      <c r="G1" s="275" t="s">
        <v>1051</v>
      </c>
      <c r="H1" s="275" t="s">
        <v>1052</v>
      </c>
      <c r="I1" s="275" t="s">
        <v>831</v>
      </c>
      <c r="J1" s="275" t="s">
        <v>1053</v>
      </c>
      <c r="K1" s="275" t="s">
        <v>934</v>
      </c>
      <c r="L1" s="477" t="s">
        <v>1054</v>
      </c>
      <c r="M1" s="214"/>
      <c r="N1" s="214"/>
    </row>
    <row r="2" spans="1:14" ht="12.75" customHeight="1" x14ac:dyDescent="0.2">
      <c r="A2" s="276" t="s">
        <v>1007</v>
      </c>
      <c r="B2" s="277" t="s">
        <v>1008</v>
      </c>
      <c r="C2" s="277" t="s">
        <v>1009</v>
      </c>
      <c r="D2" s="277" t="s">
        <v>1010</v>
      </c>
      <c r="E2" s="278"/>
      <c r="F2" s="277" t="s">
        <v>1011</v>
      </c>
      <c r="G2" s="277" t="s">
        <v>1012</v>
      </c>
      <c r="H2" s="277" t="s">
        <v>1055</v>
      </c>
      <c r="I2" s="277" t="s">
        <v>1013</v>
      </c>
      <c r="J2" s="277" t="s">
        <v>1014</v>
      </c>
      <c r="K2" s="277" t="s">
        <v>1015</v>
      </c>
      <c r="L2" s="477"/>
      <c r="M2" s="214"/>
      <c r="N2" s="214"/>
    </row>
    <row r="3" spans="1:14" ht="12.75" customHeight="1" x14ac:dyDescent="0.2">
      <c r="A3" s="276"/>
      <c r="B3" s="277"/>
      <c r="C3" s="277"/>
      <c r="D3" s="277"/>
      <c r="E3" s="278"/>
      <c r="F3" s="277" t="s">
        <v>1056</v>
      </c>
      <c r="G3" s="277" t="s">
        <v>1057</v>
      </c>
      <c r="H3" s="277">
        <v>0.59</v>
      </c>
      <c r="I3" s="277"/>
      <c r="J3" s="277" t="s">
        <v>1058</v>
      </c>
      <c r="K3" s="277"/>
      <c r="L3" s="478"/>
      <c r="M3" s="214"/>
      <c r="N3" s="214"/>
    </row>
    <row r="4" spans="1:14" x14ac:dyDescent="0.2">
      <c r="A4" s="279">
        <v>42735</v>
      </c>
      <c r="B4" s="271">
        <v>836188.00000000023</v>
      </c>
      <c r="C4" s="272"/>
      <c r="D4" s="272"/>
      <c r="E4" s="273"/>
      <c r="F4" s="272">
        <v>-13766.475899999998</v>
      </c>
      <c r="G4" s="272">
        <v>3643.4212999999995</v>
      </c>
      <c r="H4" s="272">
        <v>-47455.629300000001</v>
      </c>
      <c r="I4" s="272">
        <v>-9566.5340999999989</v>
      </c>
      <c r="J4" s="272">
        <v>2531.8687</v>
      </c>
      <c r="K4" s="272">
        <v>-32977.640699999996</v>
      </c>
      <c r="L4" s="200"/>
      <c r="M4" s="214"/>
      <c r="N4" s="214"/>
    </row>
    <row r="5" spans="1:14" x14ac:dyDescent="0.2">
      <c r="A5" s="280" t="s">
        <v>832</v>
      </c>
      <c r="C5" s="200">
        <v>3633.11</v>
      </c>
      <c r="D5" s="200"/>
      <c r="E5" s="203"/>
      <c r="F5" s="200">
        <f>-0.59*C5</f>
        <v>-2143.5349000000001</v>
      </c>
      <c r="G5" s="200"/>
      <c r="H5" s="200"/>
      <c r="I5" s="200">
        <f>-0.41*C5</f>
        <v>-1489.5751</v>
      </c>
      <c r="J5" s="200"/>
      <c r="K5" s="201"/>
      <c r="L5" s="200">
        <f>C5</f>
        <v>3633.11</v>
      </c>
      <c r="M5" s="214"/>
      <c r="N5" s="214"/>
    </row>
    <row r="6" spans="1:14" x14ac:dyDescent="0.2">
      <c r="A6" s="280" t="s">
        <v>1016</v>
      </c>
      <c r="B6" s="200"/>
      <c r="C6" s="200"/>
      <c r="D6" s="200"/>
      <c r="E6" s="203"/>
      <c r="F6" s="200"/>
      <c r="G6" s="200"/>
      <c r="H6" s="200"/>
      <c r="I6" s="200"/>
      <c r="J6" s="200"/>
      <c r="K6" s="201"/>
      <c r="L6" s="200"/>
      <c r="M6" s="214"/>
      <c r="N6" s="214"/>
    </row>
    <row r="7" spans="1:14" x14ac:dyDescent="0.2">
      <c r="A7" s="280" t="s">
        <v>832</v>
      </c>
      <c r="B7" s="200"/>
      <c r="C7" s="200">
        <v>-3633.11</v>
      </c>
      <c r="D7" s="200"/>
      <c r="E7" s="203"/>
      <c r="F7" s="200"/>
      <c r="G7" s="200"/>
      <c r="H7" s="200"/>
      <c r="I7" s="200"/>
      <c r="J7" s="200"/>
      <c r="K7" s="201"/>
      <c r="L7" s="200">
        <f>C7</f>
        <v>-3633.11</v>
      </c>
      <c r="M7" s="214"/>
      <c r="N7" s="214"/>
    </row>
    <row r="8" spans="1:14" x14ac:dyDescent="0.2">
      <c r="A8" s="280" t="s">
        <v>1016</v>
      </c>
      <c r="B8" s="200"/>
      <c r="C8" s="200"/>
      <c r="D8" s="200"/>
      <c r="E8" s="203"/>
      <c r="F8" s="200"/>
      <c r="G8" s="200"/>
      <c r="H8" s="200"/>
      <c r="I8" s="200">
        <f>0.41*D8</f>
        <v>0</v>
      </c>
      <c r="J8" s="200"/>
      <c r="K8" s="201"/>
      <c r="L8" s="200"/>
      <c r="M8" s="214"/>
      <c r="N8" s="214"/>
    </row>
    <row r="9" spans="1:14" x14ac:dyDescent="0.2">
      <c r="A9" s="280" t="s">
        <v>1017</v>
      </c>
      <c r="B9" s="200"/>
      <c r="C9" s="200"/>
      <c r="D9" s="200">
        <v>-1539.86</v>
      </c>
      <c r="E9" s="200"/>
      <c r="F9" s="200"/>
      <c r="G9" s="200"/>
      <c r="H9" s="200"/>
      <c r="I9" s="200"/>
      <c r="J9" s="200"/>
      <c r="K9" s="201"/>
      <c r="L9" s="200">
        <v>-1539.86</v>
      </c>
      <c r="M9" s="214"/>
      <c r="N9" s="214"/>
    </row>
    <row r="10" spans="1:14" x14ac:dyDescent="0.2">
      <c r="A10" s="280" t="s">
        <v>1018</v>
      </c>
      <c r="B10" s="200"/>
      <c r="C10" s="200">
        <v>27161.86</v>
      </c>
      <c r="D10" s="200"/>
      <c r="E10" s="203"/>
      <c r="F10" s="201"/>
      <c r="G10" s="200"/>
      <c r="H10" s="200">
        <f>-0.59*L10</f>
        <v>-16025.4974</v>
      </c>
      <c r="I10" s="200"/>
      <c r="J10" s="200"/>
      <c r="K10" s="200">
        <f>-0.41*L10</f>
        <v>-11136.3626</v>
      </c>
      <c r="L10" s="200">
        <f>C10</f>
        <v>27161.86</v>
      </c>
      <c r="M10" s="214"/>
      <c r="N10" s="214"/>
    </row>
    <row r="11" spans="1:14" x14ac:dyDescent="0.2">
      <c r="A11" s="281">
        <v>42825</v>
      </c>
      <c r="B11" s="267">
        <f>SUM(B4:D10)</f>
        <v>861810.00000000023</v>
      </c>
      <c r="C11" s="268"/>
      <c r="D11" s="268"/>
      <c r="E11" s="269"/>
      <c r="F11" s="270">
        <f>SUM(F4:F10)</f>
        <v>-15910.010799999998</v>
      </c>
      <c r="G11" s="270">
        <f>SUM(G4:G10)</f>
        <v>3643.4212999999995</v>
      </c>
      <c r="H11" s="270">
        <f t="shared" ref="H11:K11" si="0">SUM(H4:H10)</f>
        <v>-63481.126700000001</v>
      </c>
      <c r="I11" s="270">
        <f t="shared" si="0"/>
        <v>-11056.109199999999</v>
      </c>
      <c r="J11" s="270">
        <f t="shared" si="0"/>
        <v>2531.8687</v>
      </c>
      <c r="K11" s="270">
        <f t="shared" si="0"/>
        <v>-44114.003299999997</v>
      </c>
      <c r="L11" s="268">
        <f>B4+SUM(L5:L10)</f>
        <v>861810.00000000023</v>
      </c>
      <c r="M11" s="214"/>
      <c r="N11" s="214"/>
    </row>
    <row r="12" spans="1:14" x14ac:dyDescent="0.2">
      <c r="A12" s="280" t="s">
        <v>1048</v>
      </c>
      <c r="C12" s="204">
        <v>4962</v>
      </c>
      <c r="D12" s="200"/>
      <c r="E12" s="203"/>
      <c r="F12" s="200">
        <f>-0.59*C12</f>
        <v>-2927.58</v>
      </c>
      <c r="G12" s="200"/>
      <c r="H12" s="200"/>
      <c r="I12" s="200">
        <f>-0.41*C12</f>
        <v>-2034.4199999999998</v>
      </c>
      <c r="J12" s="200"/>
      <c r="K12" s="201"/>
      <c r="L12" s="200">
        <f>C12</f>
        <v>4962</v>
      </c>
      <c r="M12" s="214"/>
      <c r="N12" s="214"/>
    </row>
    <row r="13" spans="1:14" x14ac:dyDescent="0.2">
      <c r="A13" s="280" t="s">
        <v>1049</v>
      </c>
      <c r="C13" s="200">
        <v>3288</v>
      </c>
      <c r="D13" s="200"/>
      <c r="E13" s="203"/>
      <c r="F13" s="200">
        <f>-0.59*C13</f>
        <v>-1939.9199999999998</v>
      </c>
      <c r="G13" s="200"/>
      <c r="H13" s="200"/>
      <c r="I13" s="200">
        <f>-0.41*C13</f>
        <v>-1348.08</v>
      </c>
      <c r="J13" s="200"/>
      <c r="K13" s="201"/>
      <c r="L13" s="200">
        <f>C13</f>
        <v>3288</v>
      </c>
      <c r="M13" s="214"/>
      <c r="N13" s="214"/>
    </row>
    <row r="14" spans="1:14" x14ac:dyDescent="0.2">
      <c r="A14" s="280" t="s">
        <v>832</v>
      </c>
      <c r="C14" s="200">
        <v>6063.79</v>
      </c>
      <c r="D14" s="200"/>
      <c r="E14" s="203"/>
      <c r="F14" s="200">
        <f>-0.59*C14</f>
        <v>-3577.6360999999997</v>
      </c>
      <c r="G14" s="200"/>
      <c r="H14" s="200"/>
      <c r="I14" s="200">
        <f>-0.41*C14</f>
        <v>-2486.1538999999998</v>
      </c>
      <c r="J14" s="200"/>
      <c r="K14" s="200"/>
      <c r="L14" s="200">
        <f>C14</f>
        <v>6063.79</v>
      </c>
      <c r="M14" s="214"/>
      <c r="N14" s="214"/>
    </row>
    <row r="15" spans="1:14" x14ac:dyDescent="0.2">
      <c r="A15" s="280" t="s">
        <v>1059</v>
      </c>
      <c r="B15" s="200"/>
      <c r="C15" s="200"/>
      <c r="D15" s="200"/>
      <c r="E15" s="203"/>
      <c r="F15" s="200"/>
      <c r="G15" s="200"/>
      <c r="H15" s="200"/>
      <c r="I15" s="200"/>
      <c r="J15" s="200"/>
      <c r="K15" s="201"/>
      <c r="L15" s="200"/>
      <c r="M15" s="214"/>
      <c r="N15" s="214"/>
    </row>
    <row r="16" spans="1:14" x14ac:dyDescent="0.2">
      <c r="A16" s="280" t="s">
        <v>1048</v>
      </c>
      <c r="B16" s="202"/>
      <c r="C16" s="200"/>
      <c r="D16" s="201"/>
      <c r="E16" s="201"/>
      <c r="F16" s="201"/>
      <c r="G16" s="201"/>
      <c r="H16" s="201"/>
      <c r="I16" s="201"/>
      <c r="J16" s="201"/>
      <c r="K16" s="201"/>
      <c r="L16" s="200"/>
      <c r="M16" s="214"/>
      <c r="N16" s="214"/>
    </row>
    <row r="17" spans="1:14" x14ac:dyDescent="0.2">
      <c r="A17" s="280" t="s">
        <v>1049</v>
      </c>
      <c r="B17" s="202"/>
      <c r="C17" s="200">
        <v>-8250</v>
      </c>
      <c r="D17" s="201"/>
      <c r="E17" s="201"/>
      <c r="F17" s="200">
        <f>-0.59*C17</f>
        <v>4867.5</v>
      </c>
      <c r="G17" s="201"/>
      <c r="H17" s="201"/>
      <c r="I17" s="200">
        <f>-0.41*C17</f>
        <v>3382.5</v>
      </c>
      <c r="J17" s="201"/>
      <c r="K17" s="201"/>
      <c r="L17" s="200">
        <f>C17</f>
        <v>-8250</v>
      </c>
      <c r="M17" s="214"/>
      <c r="N17" s="214"/>
    </row>
    <row r="18" spans="1:14" x14ac:dyDescent="0.2">
      <c r="A18" s="280" t="s">
        <v>832</v>
      </c>
      <c r="B18" s="201"/>
      <c r="C18" s="200">
        <v>-6040.01</v>
      </c>
      <c r="D18" s="201"/>
      <c r="E18" s="201"/>
      <c r="F18" s="200"/>
      <c r="G18" s="201"/>
      <c r="H18" s="201"/>
      <c r="I18" s="200"/>
      <c r="J18" s="201"/>
      <c r="K18" s="201"/>
      <c r="L18" s="200">
        <f>C18</f>
        <v>-6040.01</v>
      </c>
      <c r="M18" s="214"/>
      <c r="N18" s="214"/>
    </row>
    <row r="19" spans="1:14" x14ac:dyDescent="0.2">
      <c r="A19" s="280" t="s">
        <v>1059</v>
      </c>
      <c r="B19" s="202"/>
      <c r="C19" s="201"/>
      <c r="D19" s="201"/>
      <c r="E19" s="201"/>
      <c r="F19" s="201"/>
      <c r="G19" s="201"/>
      <c r="H19" s="201"/>
      <c r="I19" s="201"/>
      <c r="J19" s="201"/>
      <c r="K19" s="201"/>
      <c r="L19" s="200"/>
      <c r="M19" s="214"/>
      <c r="N19" s="214"/>
    </row>
    <row r="20" spans="1:14" x14ac:dyDescent="0.2">
      <c r="A20" s="280" t="s">
        <v>1060</v>
      </c>
      <c r="B20" s="202"/>
      <c r="C20" s="201"/>
      <c r="D20" s="200">
        <v>-1540.76</v>
      </c>
      <c r="E20" s="201"/>
      <c r="F20" s="201"/>
      <c r="G20" s="200">
        <f>-0.59*D20</f>
        <v>909.0483999999999</v>
      </c>
      <c r="H20" s="201"/>
      <c r="I20" s="201"/>
      <c r="J20" s="200">
        <f>-0.41*D20</f>
        <v>631.71159999999998</v>
      </c>
      <c r="K20" s="201"/>
      <c r="L20" s="200">
        <f>D20</f>
        <v>-1540.76</v>
      </c>
      <c r="M20" s="214"/>
      <c r="N20" s="214"/>
    </row>
    <row r="21" spans="1:14" x14ac:dyDescent="0.2">
      <c r="A21" s="280" t="s">
        <v>1018</v>
      </c>
      <c r="B21" s="202"/>
      <c r="C21" s="202">
        <v>5640.98</v>
      </c>
      <c r="D21" s="201"/>
      <c r="E21" s="201"/>
      <c r="F21" s="201"/>
      <c r="G21" s="201"/>
      <c r="H21" s="200">
        <f>-0.59*L21</f>
        <v>-3328.1781999999994</v>
      </c>
      <c r="I21" s="201"/>
      <c r="J21" s="201"/>
      <c r="K21" s="200">
        <f>-0.41*L21</f>
        <v>-2312.8017999999997</v>
      </c>
      <c r="L21" s="200">
        <f>C21</f>
        <v>5640.98</v>
      </c>
      <c r="M21" s="214"/>
      <c r="N21" s="214"/>
    </row>
    <row r="22" spans="1:14" x14ac:dyDescent="0.2">
      <c r="A22" s="281">
        <v>42916</v>
      </c>
      <c r="B22" s="267">
        <f>SUM(B11:D21)</f>
        <v>865934.00000000023</v>
      </c>
      <c r="C22" s="268"/>
      <c r="D22" s="268"/>
      <c r="E22" s="269"/>
      <c r="F22" s="270">
        <f>SUM(F11:F21)</f>
        <v>-19487.646899999996</v>
      </c>
      <c r="G22" s="270">
        <f t="shared" ref="G22:K22" si="1">SUM(G11:G21)</f>
        <v>4552.4696999999996</v>
      </c>
      <c r="H22" s="270">
        <f t="shared" si="1"/>
        <v>-66809.304900000003</v>
      </c>
      <c r="I22" s="270">
        <f t="shared" si="1"/>
        <v>-13542.2631</v>
      </c>
      <c r="J22" s="270">
        <f t="shared" si="1"/>
        <v>3163.5803000000001</v>
      </c>
      <c r="K22" s="270">
        <f t="shared" si="1"/>
        <v>-46426.805099999998</v>
      </c>
      <c r="L22" s="268">
        <f>SUM(L11:L21)</f>
        <v>865934.00000000023</v>
      </c>
      <c r="M22" s="214"/>
      <c r="N22" s="214"/>
    </row>
    <row r="23" spans="1:14" s="79" customFormat="1" x14ac:dyDescent="0.2">
      <c r="A23" s="280" t="s">
        <v>1048</v>
      </c>
      <c r="B23" s="204"/>
      <c r="C23" s="200"/>
      <c r="D23" s="200"/>
      <c r="E23" s="203"/>
      <c r="F23" s="200"/>
      <c r="G23" s="200"/>
      <c r="H23" s="200"/>
      <c r="I23" s="200"/>
      <c r="J23" s="200"/>
      <c r="K23" s="201"/>
      <c r="L23" s="200"/>
      <c r="M23" s="214"/>
      <c r="N23" s="214"/>
    </row>
    <row r="24" spans="1:14" s="79" customFormat="1" x14ac:dyDescent="0.2">
      <c r="A24" s="280" t="s">
        <v>1049</v>
      </c>
      <c r="B24" s="200"/>
      <c r="C24" s="200"/>
      <c r="D24" s="200"/>
      <c r="E24" s="203"/>
      <c r="F24" s="200"/>
      <c r="G24" s="200"/>
      <c r="H24" s="200"/>
      <c r="I24" s="200"/>
      <c r="J24" s="200"/>
      <c r="K24" s="201"/>
      <c r="L24" s="200"/>
      <c r="M24" s="214"/>
      <c r="N24" s="214"/>
    </row>
    <row r="25" spans="1:14" s="79" customFormat="1" x14ac:dyDescent="0.2">
      <c r="A25" s="280" t="s">
        <v>832</v>
      </c>
      <c r="C25" s="200">
        <v>5843.02</v>
      </c>
      <c r="D25" s="200"/>
      <c r="E25" s="203"/>
      <c r="F25" s="200">
        <f>-0.59*C25</f>
        <v>-3447.3818000000001</v>
      </c>
      <c r="G25" s="200"/>
      <c r="H25" s="200"/>
      <c r="I25" s="200">
        <f>-0.41*C25</f>
        <v>-2395.6381999999999</v>
      </c>
      <c r="J25" s="200"/>
      <c r="K25" s="200"/>
      <c r="L25" s="200">
        <f>C25</f>
        <v>5843.02</v>
      </c>
      <c r="M25" s="214"/>
      <c r="N25" s="214"/>
    </row>
    <row r="26" spans="1:14" s="79" customFormat="1" x14ac:dyDescent="0.2">
      <c r="A26" s="280" t="s">
        <v>1059</v>
      </c>
      <c r="B26" s="200"/>
      <c r="C26" s="200"/>
      <c r="D26" s="200"/>
      <c r="E26" s="203"/>
      <c r="F26" s="200"/>
      <c r="G26" s="200"/>
      <c r="H26" s="200"/>
      <c r="I26" s="200"/>
      <c r="J26" s="200"/>
      <c r="K26" s="201"/>
      <c r="L26" s="200"/>
      <c r="M26" s="214"/>
      <c r="N26" s="214"/>
    </row>
    <row r="27" spans="1:14" s="79" customFormat="1" x14ac:dyDescent="0.2">
      <c r="A27" s="280" t="s">
        <v>1048</v>
      </c>
      <c r="B27" s="202"/>
      <c r="C27" s="200">
        <v>-25000</v>
      </c>
      <c r="D27" s="201"/>
      <c r="E27" s="201"/>
      <c r="F27" s="200"/>
      <c r="G27" s="201"/>
      <c r="H27" s="201"/>
      <c r="I27" s="200"/>
      <c r="J27" s="201"/>
      <c r="K27" s="201"/>
      <c r="L27" s="200">
        <f>C27</f>
        <v>-25000</v>
      </c>
      <c r="M27" s="214"/>
      <c r="N27" s="214"/>
    </row>
    <row r="28" spans="1:14" s="79" customFormat="1" x14ac:dyDescent="0.2">
      <c r="A28" s="280" t="s">
        <v>1049</v>
      </c>
      <c r="B28" s="202"/>
      <c r="C28" s="200"/>
      <c r="D28" s="201"/>
      <c r="E28" s="201"/>
      <c r="F28" s="201"/>
      <c r="G28" s="201"/>
      <c r="H28" s="201"/>
      <c r="I28" s="201"/>
      <c r="J28" s="201"/>
      <c r="K28" s="201"/>
      <c r="L28" s="200"/>
      <c r="M28" s="214"/>
      <c r="N28" s="214"/>
    </row>
    <row r="29" spans="1:14" s="79" customFormat="1" x14ac:dyDescent="0.2">
      <c r="A29" s="280" t="s">
        <v>832</v>
      </c>
      <c r="B29" s="201"/>
      <c r="C29" s="200">
        <v>-5567.5</v>
      </c>
      <c r="D29" s="201"/>
      <c r="E29" s="201"/>
      <c r="F29" s="200"/>
      <c r="G29" s="201"/>
      <c r="H29" s="201"/>
      <c r="I29" s="200"/>
      <c r="J29" s="201"/>
      <c r="K29" s="201"/>
      <c r="L29" s="200">
        <f>C29</f>
        <v>-5567.5</v>
      </c>
      <c r="M29" s="214"/>
      <c r="N29" s="214"/>
    </row>
    <row r="30" spans="1:14" s="79" customFormat="1" x14ac:dyDescent="0.2">
      <c r="A30" s="280" t="s">
        <v>1059</v>
      </c>
      <c r="B30" s="202"/>
      <c r="C30" s="201"/>
      <c r="D30" s="201"/>
      <c r="E30" s="201"/>
      <c r="F30" s="201"/>
      <c r="G30" s="201"/>
      <c r="H30" s="201"/>
      <c r="I30" s="201"/>
      <c r="J30" s="201"/>
      <c r="K30" s="201"/>
      <c r="L30" s="200"/>
      <c r="M30" s="214"/>
      <c r="N30" s="214"/>
    </row>
    <row r="31" spans="1:14" s="79" customFormat="1" x14ac:dyDescent="0.2">
      <c r="A31" s="280" t="s">
        <v>1060</v>
      </c>
      <c r="B31" s="202"/>
      <c r="C31" s="3"/>
      <c r="D31" s="200">
        <v>-1561.64</v>
      </c>
      <c r="E31" s="201"/>
      <c r="F31" s="201"/>
      <c r="G31" s="200">
        <f>-0.59*D31</f>
        <v>921.36760000000004</v>
      </c>
      <c r="H31" s="201"/>
      <c r="I31" s="201"/>
      <c r="J31" s="200">
        <f>-0.41*D31</f>
        <v>640.27239999999995</v>
      </c>
      <c r="K31" s="201"/>
      <c r="L31" s="200">
        <f>D31</f>
        <v>-1561.64</v>
      </c>
      <c r="M31" s="214"/>
      <c r="N31" s="214"/>
    </row>
    <row r="32" spans="1:14" s="79" customFormat="1" x14ac:dyDescent="0.2">
      <c r="A32" s="280" t="s">
        <v>1018</v>
      </c>
      <c r="B32" s="202"/>
      <c r="C32" s="202">
        <v>2024.12</v>
      </c>
      <c r="D32" s="201"/>
      <c r="E32" s="201"/>
      <c r="F32" s="201"/>
      <c r="G32" s="201"/>
      <c r="H32" s="200">
        <f>-0.59*L32</f>
        <v>-1194.2307999999998</v>
      </c>
      <c r="I32" s="201"/>
      <c r="J32" s="201"/>
      <c r="K32" s="200">
        <f>-0.41*L32</f>
        <v>-829.88919999999996</v>
      </c>
      <c r="L32" s="200">
        <f>C32</f>
        <v>2024.12</v>
      </c>
      <c r="M32" s="214"/>
      <c r="N32" s="214"/>
    </row>
    <row r="33" spans="1:15" s="79" customFormat="1" x14ac:dyDescent="0.2">
      <c r="A33" s="281">
        <v>43008</v>
      </c>
      <c r="B33" s="267">
        <f>SUM(B22:D32)</f>
        <v>841672.00000000023</v>
      </c>
      <c r="C33" s="268"/>
      <c r="D33" s="268"/>
      <c r="E33" s="269"/>
      <c r="F33" s="270">
        <f>SUM(F22:F32)</f>
        <v>-22935.028699999995</v>
      </c>
      <c r="G33" s="270">
        <f t="shared" ref="G33:K33" si="2">SUM(G22:G32)</f>
        <v>5473.8372999999992</v>
      </c>
      <c r="H33" s="270">
        <f>SUM(H22:H32)</f>
        <v>-68003.535700000008</v>
      </c>
      <c r="I33" s="270">
        <f t="shared" si="2"/>
        <v>-15937.9013</v>
      </c>
      <c r="J33" s="270">
        <f t="shared" si="2"/>
        <v>3803.8526999999999</v>
      </c>
      <c r="K33" s="270">
        <f t="shared" si="2"/>
        <v>-47256.694299999996</v>
      </c>
      <c r="L33" s="268">
        <f>SUM(L22:L32)</f>
        <v>841672.00000000023</v>
      </c>
      <c r="M33" s="214"/>
      <c r="N33" s="214"/>
    </row>
    <row r="34" spans="1:15" x14ac:dyDescent="0.2">
      <c r="A34" s="280" t="s">
        <v>1048</v>
      </c>
      <c r="B34" s="204"/>
      <c r="C34" s="200"/>
      <c r="D34" s="200"/>
      <c r="E34" s="203"/>
      <c r="F34" s="200"/>
      <c r="G34" s="200"/>
      <c r="H34" s="200"/>
      <c r="I34" s="200"/>
      <c r="J34" s="200"/>
      <c r="K34" s="201"/>
      <c r="L34" s="200"/>
      <c r="M34" s="214"/>
      <c r="N34" s="214"/>
    </row>
    <row r="35" spans="1:15" x14ac:dyDescent="0.2">
      <c r="A35" s="280" t="s">
        <v>1049</v>
      </c>
      <c r="B35" s="200"/>
      <c r="C35" s="200"/>
      <c r="D35" s="200"/>
      <c r="E35" s="203"/>
      <c r="F35" s="200"/>
      <c r="G35" s="200"/>
      <c r="H35" s="200"/>
      <c r="I35" s="200"/>
      <c r="J35" s="200"/>
      <c r="K35" s="201"/>
      <c r="L35" s="200"/>
      <c r="M35" s="214"/>
      <c r="N35" s="214"/>
    </row>
    <row r="36" spans="1:15" x14ac:dyDescent="0.2">
      <c r="A36" s="280" t="s">
        <v>832</v>
      </c>
      <c r="C36" s="200">
        <v>8087.91</v>
      </c>
      <c r="D36" s="200"/>
      <c r="E36" s="203"/>
      <c r="F36" s="200">
        <f>-0.59*C36</f>
        <v>-4771.8669</v>
      </c>
      <c r="G36" s="200"/>
      <c r="H36" s="200"/>
      <c r="I36" s="200">
        <f>-0.41*C36</f>
        <v>-3316.0430999999999</v>
      </c>
      <c r="J36" s="200"/>
      <c r="K36" s="200"/>
      <c r="L36" s="200">
        <f>C36</f>
        <v>8087.91</v>
      </c>
    </row>
    <row r="37" spans="1:15" x14ac:dyDescent="0.2">
      <c r="A37" s="280" t="s">
        <v>1059</v>
      </c>
      <c r="B37" s="200"/>
      <c r="C37" s="200"/>
      <c r="D37" s="200"/>
      <c r="E37" s="203"/>
      <c r="F37" s="200"/>
      <c r="G37" s="200"/>
      <c r="H37" s="200"/>
      <c r="I37" s="200"/>
      <c r="J37" s="200"/>
      <c r="K37" s="201"/>
      <c r="L37" s="200"/>
    </row>
    <row r="38" spans="1:15" x14ac:dyDescent="0.2">
      <c r="A38" s="280" t="s">
        <v>1048</v>
      </c>
      <c r="B38" s="202"/>
      <c r="C38" s="200">
        <v>-50084</v>
      </c>
      <c r="D38" s="201"/>
      <c r="E38" s="201"/>
      <c r="F38" s="200"/>
      <c r="G38" s="201"/>
      <c r="H38" s="201"/>
      <c r="I38" s="200"/>
      <c r="J38" s="201"/>
      <c r="K38" s="201"/>
      <c r="L38" s="200">
        <f>C38</f>
        <v>-50084</v>
      </c>
    </row>
    <row r="39" spans="1:15" x14ac:dyDescent="0.2">
      <c r="A39" s="280" t="s">
        <v>1049</v>
      </c>
      <c r="B39" s="202"/>
      <c r="C39" s="200"/>
      <c r="D39" s="201"/>
      <c r="E39" s="201"/>
      <c r="F39" s="201"/>
      <c r="G39" s="201"/>
      <c r="H39" s="201"/>
      <c r="I39" s="201"/>
      <c r="J39" s="201"/>
      <c r="K39" s="201"/>
      <c r="L39" s="200"/>
    </row>
    <row r="40" spans="1:15" x14ac:dyDescent="0.2">
      <c r="A40" s="280" t="s">
        <v>832</v>
      </c>
      <c r="B40" s="201"/>
      <c r="C40" s="200">
        <v>-8087.91</v>
      </c>
      <c r="D40" s="201"/>
      <c r="E40" s="201"/>
      <c r="F40" s="200"/>
      <c r="G40" s="201"/>
      <c r="H40" s="201"/>
      <c r="I40" s="200"/>
      <c r="J40" s="201"/>
      <c r="K40" s="201"/>
      <c r="L40" s="200">
        <f>C40</f>
        <v>-8087.91</v>
      </c>
    </row>
    <row r="41" spans="1:15" x14ac:dyDescent="0.2">
      <c r="A41" s="280" t="s">
        <v>1059</v>
      </c>
      <c r="B41" s="202"/>
      <c r="C41" s="201"/>
      <c r="D41" s="201"/>
      <c r="E41" s="201"/>
      <c r="F41" s="201"/>
      <c r="G41" s="201"/>
      <c r="H41" s="201"/>
      <c r="I41" s="201"/>
      <c r="J41" s="201"/>
      <c r="K41" s="201"/>
      <c r="L41" s="200"/>
      <c r="M41" s="79"/>
      <c r="N41" s="79"/>
    </row>
    <row r="42" spans="1:15" x14ac:dyDescent="0.2">
      <c r="A42" s="280" t="s">
        <v>1060</v>
      </c>
      <c r="B42" s="202"/>
      <c r="C42" s="3"/>
      <c r="D42" s="200">
        <v>-1538.06</v>
      </c>
      <c r="E42" s="201"/>
      <c r="F42" s="201"/>
      <c r="G42" s="200">
        <f>-0.59*D42</f>
        <v>907.45539999999994</v>
      </c>
      <c r="H42" s="201"/>
      <c r="I42" s="201"/>
      <c r="J42" s="200">
        <f>-0.41*D42</f>
        <v>630.60459999999989</v>
      </c>
      <c r="K42" s="201"/>
      <c r="L42" s="200">
        <f>D42</f>
        <v>-1538.06</v>
      </c>
      <c r="M42" s="79"/>
      <c r="N42" s="79"/>
    </row>
    <row r="43" spans="1:15" s="79" customFormat="1" x14ac:dyDescent="0.2">
      <c r="A43" s="280"/>
      <c r="B43" s="202"/>
      <c r="C43" s="3"/>
      <c r="D43" s="200">
        <v>-1435.59</v>
      </c>
      <c r="E43" s="201"/>
      <c r="F43" s="201"/>
      <c r="G43" s="200">
        <f>-0.59*D43</f>
        <v>846.99809999999991</v>
      </c>
      <c r="H43" s="201"/>
      <c r="I43" s="201"/>
      <c r="J43" s="200">
        <f>-0.41*D43</f>
        <v>588.5918999999999</v>
      </c>
      <c r="K43" s="201"/>
      <c r="L43" s="200"/>
    </row>
    <row r="44" spans="1:15" x14ac:dyDescent="0.2">
      <c r="A44" s="280" t="s">
        <v>1018</v>
      </c>
      <c r="B44" s="202"/>
      <c r="C44" s="202">
        <v>16170.06</v>
      </c>
      <c r="D44" s="201"/>
      <c r="E44" s="201"/>
      <c r="F44" s="201"/>
      <c r="G44" s="201"/>
      <c r="H44" s="200">
        <f>-0.59*L44</f>
        <v>-9540.3353999999999</v>
      </c>
      <c r="I44" s="201"/>
      <c r="J44" s="201"/>
      <c r="K44" s="200">
        <f>-0.41*L44</f>
        <v>-6629.7245999999996</v>
      </c>
      <c r="L44" s="200">
        <f>C44</f>
        <v>16170.06</v>
      </c>
      <c r="M44" s="79"/>
      <c r="N44" s="79"/>
    </row>
    <row r="45" spans="1:15" x14ac:dyDescent="0.2">
      <c r="A45" s="281">
        <v>43100</v>
      </c>
      <c r="B45" s="267">
        <f>SUM(B33:D44)</f>
        <v>804784.41000000027</v>
      </c>
      <c r="C45" s="268"/>
      <c r="D45" s="268"/>
      <c r="E45" s="269"/>
      <c r="F45" s="270">
        <f>SUM(F33:F44)</f>
        <v>-27706.895599999996</v>
      </c>
      <c r="G45" s="270">
        <f>SUM(G33:G44)</f>
        <v>7228.2907999999989</v>
      </c>
      <c r="H45" s="270">
        <f>SUM(H33:H44)</f>
        <v>-77543.871100000004</v>
      </c>
      <c r="I45" s="270">
        <f t="shared" ref="I45:K45" si="3">SUM(I33:I44)</f>
        <v>-19253.9444</v>
      </c>
      <c r="J45" s="270">
        <f t="shared" si="3"/>
        <v>5023.0491999999995</v>
      </c>
      <c r="K45" s="270">
        <f t="shared" si="3"/>
        <v>-53886.418899999997</v>
      </c>
      <c r="L45" s="268">
        <f>SUM(L33:L44)</f>
        <v>806220.00000000023</v>
      </c>
      <c r="M45" s="79"/>
      <c r="N45" s="338"/>
      <c r="O45" s="338"/>
    </row>
    <row r="46" spans="1:15" s="79" customFormat="1" x14ac:dyDescent="0.2">
      <c r="A46" s="333"/>
      <c r="B46" s="334"/>
      <c r="C46" s="335"/>
      <c r="D46" s="335"/>
      <c r="E46" s="336"/>
      <c r="F46" s="337">
        <v>0</v>
      </c>
      <c r="G46" s="337">
        <v>0</v>
      </c>
      <c r="H46" s="337">
        <v>0</v>
      </c>
      <c r="I46" s="337">
        <v>0</v>
      </c>
      <c r="J46" s="337">
        <v>0</v>
      </c>
      <c r="K46" s="337">
        <v>-53886.41</v>
      </c>
      <c r="L46" s="335"/>
      <c r="N46" s="338"/>
    </row>
    <row r="47" spans="1:15" x14ac:dyDescent="0.2">
      <c r="A47" s="280" t="s">
        <v>1048</v>
      </c>
      <c r="B47" s="204"/>
      <c r="C47" s="200"/>
      <c r="D47" s="200"/>
      <c r="E47" s="203"/>
      <c r="F47" s="200"/>
      <c r="G47" s="200"/>
      <c r="H47" s="200"/>
      <c r="I47" s="200"/>
      <c r="J47" s="200"/>
      <c r="K47" s="201"/>
      <c r="L47" s="200"/>
    </row>
    <row r="48" spans="1:15" x14ac:dyDescent="0.2">
      <c r="A48" s="280" t="s">
        <v>1049</v>
      </c>
      <c r="B48" s="200"/>
      <c r="C48" s="200"/>
      <c r="D48" s="200"/>
      <c r="E48" s="203"/>
      <c r="F48" s="200"/>
      <c r="G48" s="200"/>
      <c r="H48" s="200"/>
      <c r="I48" s="200"/>
      <c r="J48" s="200"/>
      <c r="K48" s="201"/>
      <c r="L48" s="200"/>
    </row>
    <row r="49" spans="1:14" x14ac:dyDescent="0.2">
      <c r="A49" s="280" t="s">
        <v>832</v>
      </c>
      <c r="C49" s="200">
        <v>3929.15</v>
      </c>
      <c r="D49" s="200"/>
      <c r="E49" s="203"/>
      <c r="F49" s="200">
        <f>-0.59*C49</f>
        <v>-2318.1985</v>
      </c>
      <c r="G49" s="200"/>
      <c r="H49" s="200"/>
      <c r="I49" s="200">
        <f>-0.41*C49</f>
        <v>-1610.9514999999999</v>
      </c>
      <c r="J49" s="200"/>
      <c r="K49" s="200"/>
      <c r="L49" s="200">
        <f>C49</f>
        <v>3929.15</v>
      </c>
    </row>
    <row r="50" spans="1:14" x14ac:dyDescent="0.2">
      <c r="A50" s="280" t="s">
        <v>1059</v>
      </c>
      <c r="B50" s="200"/>
      <c r="C50" s="200"/>
      <c r="D50" s="200"/>
      <c r="E50" s="203"/>
      <c r="F50" s="200"/>
      <c r="G50" s="200"/>
      <c r="H50" s="200"/>
      <c r="I50" s="200"/>
      <c r="J50" s="200"/>
      <c r="K50" s="201"/>
      <c r="L50" s="200"/>
    </row>
    <row r="51" spans="1:14" x14ac:dyDescent="0.2">
      <c r="A51" s="280" t="s">
        <v>1048</v>
      </c>
      <c r="B51" s="202"/>
      <c r="C51" s="200"/>
      <c r="D51" s="201"/>
      <c r="E51" s="201"/>
      <c r="F51" s="200"/>
      <c r="G51" s="201"/>
      <c r="H51" s="201"/>
      <c r="I51" s="200"/>
      <c r="J51" s="201"/>
      <c r="K51" s="201"/>
      <c r="L51" s="200"/>
    </row>
    <row r="52" spans="1:14" x14ac:dyDescent="0.2">
      <c r="A52" s="280" t="s">
        <v>1049</v>
      </c>
      <c r="B52" s="202"/>
      <c r="C52" s="200"/>
      <c r="D52" s="201"/>
      <c r="E52" s="201"/>
      <c r="F52" s="201"/>
      <c r="G52" s="201"/>
      <c r="H52" s="201"/>
      <c r="I52" s="201"/>
      <c r="J52" s="201"/>
      <c r="K52" s="201"/>
      <c r="L52" s="200"/>
    </row>
    <row r="53" spans="1:14" x14ac:dyDescent="0.2">
      <c r="A53" s="280" t="s">
        <v>832</v>
      </c>
      <c r="B53" s="201"/>
      <c r="C53" s="200">
        <v>-3880.07</v>
      </c>
      <c r="D53" s="201"/>
      <c r="E53" s="201"/>
      <c r="F53" s="200"/>
      <c r="G53" s="201"/>
      <c r="H53" s="201"/>
      <c r="I53" s="200"/>
      <c r="J53" s="201"/>
      <c r="K53" s="201"/>
      <c r="L53" s="200">
        <f>C53</f>
        <v>-3880.07</v>
      </c>
    </row>
    <row r="54" spans="1:14" x14ac:dyDescent="0.2">
      <c r="A54" s="280" t="s">
        <v>1059</v>
      </c>
      <c r="B54" s="202"/>
      <c r="C54" s="201"/>
      <c r="D54" s="201"/>
      <c r="E54" s="201"/>
      <c r="F54" s="201"/>
      <c r="G54" s="201"/>
      <c r="H54" s="201"/>
      <c r="I54" s="201"/>
      <c r="J54" s="201"/>
      <c r="K54" s="201"/>
      <c r="L54" s="200"/>
    </row>
    <row r="55" spans="1:14" x14ac:dyDescent="0.2">
      <c r="A55" s="280" t="s">
        <v>1060</v>
      </c>
      <c r="B55" s="202"/>
      <c r="C55" s="3"/>
      <c r="D55" s="200">
        <v>-1435.59</v>
      </c>
      <c r="E55" s="201"/>
      <c r="F55" s="201"/>
      <c r="G55" s="200">
        <f>-0.59*D55</f>
        <v>846.99809999999991</v>
      </c>
      <c r="H55" s="201"/>
      <c r="I55" s="201"/>
      <c r="J55" s="200">
        <f>-0.41*D55</f>
        <v>588.5918999999999</v>
      </c>
      <c r="K55" s="201"/>
      <c r="L55" s="200">
        <f>D55</f>
        <v>-1435.59</v>
      </c>
    </row>
    <row r="56" spans="1:14" x14ac:dyDescent="0.2">
      <c r="A56" s="280"/>
      <c r="B56" s="202"/>
      <c r="C56" s="3"/>
      <c r="D56" s="200"/>
      <c r="E56" s="201"/>
      <c r="F56" s="201"/>
      <c r="G56" s="200">
        <f>-0.59*D56</f>
        <v>0</v>
      </c>
      <c r="H56" s="201"/>
      <c r="I56" s="201"/>
      <c r="J56" s="200">
        <f>-0.41*D56</f>
        <v>0</v>
      </c>
      <c r="K56" s="201"/>
      <c r="L56" s="200"/>
    </row>
    <row r="57" spans="1:14" x14ac:dyDescent="0.2">
      <c r="A57" s="280" t="s">
        <v>1018</v>
      </c>
      <c r="B57" s="202"/>
      <c r="C57" s="200">
        <v>-37055.49</v>
      </c>
      <c r="D57" s="201"/>
      <c r="E57" s="201"/>
      <c r="F57" s="201"/>
      <c r="G57" s="201"/>
      <c r="H57" s="200">
        <f>-0.59*L57</f>
        <v>21862.739099999999</v>
      </c>
      <c r="I57" s="201"/>
      <c r="J57" s="201"/>
      <c r="K57" s="200">
        <f>-0.41*L57</f>
        <v>15192.750899999999</v>
      </c>
      <c r="L57" s="200">
        <f>C57</f>
        <v>-37055.49</v>
      </c>
    </row>
    <row r="58" spans="1:14" x14ac:dyDescent="0.2">
      <c r="A58" s="281">
        <v>43190</v>
      </c>
      <c r="B58" s="267">
        <f>SUM(B45:D57)</f>
        <v>766342.41000000038</v>
      </c>
      <c r="C58" s="268"/>
      <c r="D58" s="268"/>
      <c r="E58" s="269"/>
      <c r="F58" s="270">
        <f>SUM(F46:F57)</f>
        <v>-2318.1985</v>
      </c>
      <c r="G58" s="270">
        <v>0</v>
      </c>
      <c r="H58" s="270">
        <f t="shared" ref="H58:K58" si="4">SUM(H46:H57)</f>
        <v>21862.739099999999</v>
      </c>
      <c r="I58" s="270">
        <f t="shared" si="4"/>
        <v>-1610.9514999999999</v>
      </c>
      <c r="J58" s="270">
        <v>0</v>
      </c>
      <c r="K58" s="270">
        <f t="shared" si="4"/>
        <v>-38693.659100000004</v>
      </c>
      <c r="L58" s="268">
        <f>SUM(L45:L57)</f>
        <v>767778.00000000035</v>
      </c>
      <c r="N58" s="338"/>
    </row>
    <row r="59" spans="1:14" x14ac:dyDescent="0.2">
      <c r="A59" s="280" t="s">
        <v>1048</v>
      </c>
      <c r="B59" s="204"/>
      <c r="C59" s="200"/>
      <c r="D59" s="200"/>
      <c r="E59" s="203"/>
      <c r="F59" s="200"/>
      <c r="G59" s="200"/>
      <c r="H59" s="200"/>
      <c r="I59" s="200"/>
      <c r="J59" s="200"/>
      <c r="K59" s="201"/>
      <c r="L59" s="200"/>
    </row>
    <row r="60" spans="1:14" x14ac:dyDescent="0.2">
      <c r="A60" s="280" t="s">
        <v>1049</v>
      </c>
      <c r="B60" s="200"/>
      <c r="C60" s="200"/>
      <c r="D60" s="200"/>
      <c r="E60" s="203"/>
      <c r="F60" s="200"/>
      <c r="G60" s="200"/>
      <c r="H60" s="200"/>
      <c r="I60" s="200"/>
      <c r="J60" s="200"/>
      <c r="K60" s="201"/>
      <c r="L60" s="200"/>
    </row>
    <row r="61" spans="1:14" x14ac:dyDescent="0.2">
      <c r="A61" s="280" t="s">
        <v>832</v>
      </c>
      <c r="B61" s="79"/>
      <c r="C61" s="200">
        <v>6149.64</v>
      </c>
      <c r="D61" s="200"/>
      <c r="E61" s="203"/>
      <c r="F61" s="200">
        <f>-0.59*C61</f>
        <v>-3628.2876000000001</v>
      </c>
      <c r="G61" s="200"/>
      <c r="H61" s="200"/>
      <c r="I61" s="200">
        <f>-0.41*C61</f>
        <v>-2521.3523999999998</v>
      </c>
      <c r="J61" s="200"/>
      <c r="K61" s="200"/>
      <c r="L61" s="200">
        <f>C61</f>
        <v>6149.64</v>
      </c>
      <c r="M61" s="79"/>
    </row>
    <row r="62" spans="1:14" x14ac:dyDescent="0.2">
      <c r="A62" s="280" t="s">
        <v>1059</v>
      </c>
      <c r="B62" s="200"/>
      <c r="C62" s="200"/>
      <c r="D62" s="200"/>
      <c r="E62" s="203"/>
      <c r="F62" s="200"/>
      <c r="G62" s="200"/>
      <c r="H62" s="200"/>
      <c r="I62" s="200"/>
      <c r="J62" s="200"/>
      <c r="K62" s="201"/>
      <c r="L62" s="200"/>
      <c r="M62" s="79"/>
    </row>
    <row r="63" spans="1:14" x14ac:dyDescent="0.2">
      <c r="A63" s="280" t="s">
        <v>1048</v>
      </c>
      <c r="B63" s="202"/>
      <c r="C63" s="200"/>
      <c r="D63" s="201"/>
      <c r="E63" s="201"/>
      <c r="F63" s="200"/>
      <c r="G63" s="201"/>
      <c r="H63" s="201"/>
      <c r="I63" s="200"/>
      <c r="J63" s="201"/>
      <c r="K63" s="201"/>
      <c r="L63" s="200"/>
      <c r="M63" s="79"/>
    </row>
    <row r="64" spans="1:14" x14ac:dyDescent="0.2">
      <c r="A64" s="280" t="s">
        <v>1049</v>
      </c>
      <c r="B64" s="202"/>
      <c r="C64" s="200"/>
      <c r="D64" s="201"/>
      <c r="E64" s="201"/>
      <c r="F64" s="201"/>
      <c r="G64" s="201"/>
      <c r="H64" s="201"/>
      <c r="I64" s="201"/>
      <c r="J64" s="201"/>
      <c r="K64" s="201"/>
      <c r="L64" s="200"/>
      <c r="M64" s="79"/>
    </row>
    <row r="65" spans="1:13" x14ac:dyDescent="0.2">
      <c r="A65" s="280" t="s">
        <v>832</v>
      </c>
      <c r="B65" s="201"/>
      <c r="C65" s="200">
        <v>-6149.64</v>
      </c>
      <c r="D65" s="201"/>
      <c r="E65" s="201"/>
      <c r="F65" s="200"/>
      <c r="G65" s="201"/>
      <c r="H65" s="201"/>
      <c r="I65" s="200"/>
      <c r="J65" s="201"/>
      <c r="K65" s="201"/>
      <c r="L65" s="200">
        <f>C65</f>
        <v>-6149.64</v>
      </c>
      <c r="M65" s="79"/>
    </row>
    <row r="66" spans="1:13" x14ac:dyDescent="0.2">
      <c r="A66" s="280" t="s">
        <v>1059</v>
      </c>
      <c r="B66" s="202"/>
      <c r="C66" s="201"/>
      <c r="D66" s="201"/>
      <c r="E66" s="201"/>
      <c r="F66" s="201"/>
      <c r="G66" s="201"/>
      <c r="H66" s="201"/>
      <c r="I66" s="201"/>
      <c r="J66" s="201"/>
      <c r="K66" s="201"/>
      <c r="L66" s="200"/>
      <c r="M66" s="79"/>
    </row>
    <row r="67" spans="1:13" x14ac:dyDescent="0.2">
      <c r="A67" s="280" t="s">
        <v>1060</v>
      </c>
      <c r="B67" s="202"/>
      <c r="C67" s="3"/>
      <c r="D67" s="200">
        <v>-1361.07</v>
      </c>
      <c r="E67" s="201"/>
      <c r="F67" s="201"/>
      <c r="G67" s="200">
        <f>-0.59*D67</f>
        <v>803.03129999999987</v>
      </c>
      <c r="H67" s="201"/>
      <c r="I67" s="201"/>
      <c r="J67" s="200">
        <f>-0.41*D67</f>
        <v>558.03869999999995</v>
      </c>
      <c r="K67" s="201"/>
      <c r="L67" s="200">
        <f>D67</f>
        <v>-1361.07</v>
      </c>
      <c r="M67" s="79"/>
    </row>
    <row r="68" spans="1:13" x14ac:dyDescent="0.2">
      <c r="A68" s="280" t="s">
        <v>1018</v>
      </c>
      <c r="B68" s="202"/>
      <c r="C68" s="200">
        <v>41237.07</v>
      </c>
      <c r="D68" s="201"/>
      <c r="E68" s="201"/>
      <c r="F68" s="201"/>
      <c r="G68" s="201"/>
      <c r="H68" s="200">
        <f>-0.59*L68</f>
        <v>-24329.871299999999</v>
      </c>
      <c r="I68" s="201"/>
      <c r="J68" s="201"/>
      <c r="K68" s="200">
        <f>-0.41*L68</f>
        <v>-16907.198699999997</v>
      </c>
      <c r="L68" s="200">
        <f>C68</f>
        <v>41237.07</v>
      </c>
    </row>
    <row r="69" spans="1:13" x14ac:dyDescent="0.2">
      <c r="A69" s="281">
        <v>43281</v>
      </c>
      <c r="B69" s="267">
        <f>SUM(B58:D68)</f>
        <v>806218.41000000038</v>
      </c>
      <c r="C69" s="268"/>
      <c r="D69" s="268"/>
      <c r="E69" s="269"/>
      <c r="F69" s="270">
        <f>SUM(F58:F68)</f>
        <v>-5946.4861000000001</v>
      </c>
      <c r="G69" s="270">
        <f t="shared" ref="G69:K69" si="5">SUM(G58:G68)</f>
        <v>803.03129999999987</v>
      </c>
      <c r="H69" s="270">
        <f t="shared" si="5"/>
        <v>-2467.1322</v>
      </c>
      <c r="I69" s="270">
        <f>SUM(I58:I68)</f>
        <v>-4132.3038999999999</v>
      </c>
      <c r="J69" s="270">
        <f t="shared" si="5"/>
        <v>558.03869999999995</v>
      </c>
      <c r="K69" s="270">
        <f t="shared" si="5"/>
        <v>-55600.857799999998</v>
      </c>
      <c r="L69" s="268">
        <f>SUM(L58:L68)</f>
        <v>807654.00000000035</v>
      </c>
    </row>
    <row r="70" spans="1:13" x14ac:dyDescent="0.2">
      <c r="A70" s="280" t="s">
        <v>1048</v>
      </c>
      <c r="B70" s="204"/>
      <c r="C70" s="200"/>
      <c r="D70" s="200"/>
      <c r="E70" s="203"/>
      <c r="F70" s="200"/>
      <c r="G70" s="200"/>
      <c r="H70" s="200"/>
      <c r="I70" s="200"/>
      <c r="J70" s="200"/>
      <c r="K70" s="201"/>
      <c r="L70" s="200"/>
    </row>
    <row r="71" spans="1:13" x14ac:dyDescent="0.2">
      <c r="A71" s="280" t="s">
        <v>1049</v>
      </c>
      <c r="B71" s="200"/>
      <c r="C71" s="200"/>
      <c r="D71" s="200"/>
      <c r="E71" s="203"/>
      <c r="F71" s="200"/>
      <c r="G71" s="200"/>
      <c r="H71" s="200"/>
      <c r="I71" s="200"/>
      <c r="J71" s="200"/>
      <c r="K71" s="201"/>
      <c r="L71" s="200"/>
    </row>
    <row r="72" spans="1:13" x14ac:dyDescent="0.2">
      <c r="A72" s="280" t="s">
        <v>832</v>
      </c>
      <c r="B72" s="79"/>
      <c r="C72" s="200">
        <v>6081.18</v>
      </c>
      <c r="D72" s="200"/>
      <c r="E72" s="203"/>
      <c r="F72" s="200">
        <f>-0.59*C72</f>
        <v>-3587.8962000000001</v>
      </c>
      <c r="G72" s="200"/>
      <c r="H72" s="200"/>
      <c r="I72" s="200">
        <f>-0.41*C72</f>
        <v>-2493.2838000000002</v>
      </c>
      <c r="J72" s="200"/>
      <c r="K72" s="200"/>
      <c r="L72" s="200">
        <f>C72</f>
        <v>6081.18</v>
      </c>
    </row>
    <row r="73" spans="1:13" x14ac:dyDescent="0.2">
      <c r="A73" s="280" t="s">
        <v>1059</v>
      </c>
      <c r="B73" s="200"/>
      <c r="C73" s="200"/>
      <c r="D73" s="200"/>
      <c r="E73" s="203"/>
      <c r="F73" s="200"/>
      <c r="G73" s="200"/>
      <c r="H73" s="200"/>
      <c r="I73" s="200"/>
      <c r="J73" s="200"/>
      <c r="K73" s="201"/>
      <c r="L73" s="200"/>
    </row>
    <row r="74" spans="1:13" x14ac:dyDescent="0.2">
      <c r="A74" s="280" t="s">
        <v>1048</v>
      </c>
      <c r="B74" s="202"/>
      <c r="C74" s="200"/>
      <c r="D74" s="201"/>
      <c r="E74" s="201"/>
      <c r="F74" s="200"/>
      <c r="G74" s="201"/>
      <c r="H74" s="201"/>
      <c r="I74" s="200"/>
      <c r="J74" s="201"/>
      <c r="K74" s="201"/>
      <c r="L74" s="200"/>
    </row>
    <row r="75" spans="1:13" x14ac:dyDescent="0.2">
      <c r="A75" s="280" t="s">
        <v>1049</v>
      </c>
      <c r="B75" s="202"/>
      <c r="C75" s="200"/>
      <c r="D75" s="201"/>
      <c r="E75" s="201"/>
      <c r="F75" s="201"/>
      <c r="G75" s="201"/>
      <c r="H75" s="201"/>
      <c r="I75" s="201"/>
      <c r="J75" s="201"/>
      <c r="K75" s="201"/>
      <c r="L75" s="200"/>
    </row>
    <row r="76" spans="1:13" x14ac:dyDescent="0.2">
      <c r="A76" s="280" t="s">
        <v>832</v>
      </c>
      <c r="B76" s="201"/>
      <c r="C76" s="200">
        <v>-5854.23</v>
      </c>
      <c r="D76" s="201"/>
      <c r="E76" s="201"/>
      <c r="F76" s="200"/>
      <c r="G76" s="201"/>
      <c r="H76" s="201"/>
      <c r="I76" s="200"/>
      <c r="J76" s="201"/>
      <c r="K76" s="201"/>
      <c r="L76" s="200">
        <f>C76</f>
        <v>-5854.23</v>
      </c>
    </row>
    <row r="77" spans="1:13" x14ac:dyDescent="0.2">
      <c r="A77" s="280" t="s">
        <v>1059</v>
      </c>
      <c r="B77" s="202"/>
      <c r="C77" s="201"/>
      <c r="D77" s="201"/>
      <c r="E77" s="201"/>
      <c r="F77" s="201"/>
      <c r="G77" s="201"/>
      <c r="H77" s="201"/>
      <c r="I77" s="201"/>
      <c r="J77" s="201"/>
      <c r="K77" s="201"/>
      <c r="L77" s="200"/>
    </row>
    <row r="78" spans="1:13" x14ac:dyDescent="0.2">
      <c r="A78" s="280" t="s">
        <v>1060</v>
      </c>
      <c r="B78" s="202"/>
      <c r="C78" s="3"/>
      <c r="D78" s="200">
        <v>-1425.38</v>
      </c>
      <c r="E78" s="201"/>
      <c r="F78" s="201"/>
      <c r="G78" s="200">
        <f>-0.59*D78</f>
        <v>840.9742</v>
      </c>
      <c r="H78" s="201"/>
      <c r="I78" s="201"/>
      <c r="J78" s="200">
        <f>-0.41*D78</f>
        <v>584.4058</v>
      </c>
      <c r="K78" s="201"/>
      <c r="L78" s="200">
        <f>D78</f>
        <v>-1425.38</v>
      </c>
    </row>
    <row r="79" spans="1:13" x14ac:dyDescent="0.2">
      <c r="A79" s="280" t="s">
        <v>1018</v>
      </c>
      <c r="B79" s="202"/>
      <c r="C79" s="200">
        <v>5761.43</v>
      </c>
      <c r="D79" s="201"/>
      <c r="E79" s="201"/>
      <c r="F79" s="201"/>
      <c r="G79" s="201"/>
      <c r="H79" s="200">
        <f>-0.59*L79</f>
        <v>-3399.2437</v>
      </c>
      <c r="I79" s="201"/>
      <c r="J79" s="201"/>
      <c r="K79" s="200">
        <f>-0.41*L79</f>
        <v>-2362.1862999999998</v>
      </c>
      <c r="L79" s="200">
        <f>C79</f>
        <v>5761.43</v>
      </c>
    </row>
    <row r="80" spans="1:13" x14ac:dyDescent="0.2">
      <c r="A80" s="281">
        <v>43373</v>
      </c>
      <c r="B80" s="267">
        <f>SUM(B69:D79)</f>
        <v>810781.4100000005</v>
      </c>
      <c r="C80" s="268"/>
      <c r="D80" s="268"/>
      <c r="E80" s="269"/>
      <c r="F80" s="270">
        <f>SUM(F69:F79)</f>
        <v>-9534.3823000000011</v>
      </c>
      <c r="G80" s="270">
        <f t="shared" ref="G80:H80" si="6">SUM(G69:G79)</f>
        <v>1644.0054999999998</v>
      </c>
      <c r="H80" s="270">
        <f t="shared" si="6"/>
        <v>-5866.3759</v>
      </c>
      <c r="I80" s="270">
        <f>SUM(I69:I79)</f>
        <v>-6625.5877</v>
      </c>
      <c r="J80" s="270">
        <f t="shared" ref="J80:K80" si="7">SUM(J69:J79)</f>
        <v>1142.4445000000001</v>
      </c>
      <c r="K80" s="270">
        <f t="shared" si="7"/>
        <v>-57963.044099999999</v>
      </c>
      <c r="L80" s="268">
        <f>SUM(L69:L79)</f>
        <v>812217.00000000047</v>
      </c>
    </row>
    <row r="81" spans="1:12" s="79" customFormat="1" x14ac:dyDescent="0.2">
      <c r="A81" s="333"/>
      <c r="B81" s="334"/>
      <c r="C81" s="335"/>
      <c r="D81" s="335"/>
      <c r="E81" s="336"/>
      <c r="F81" s="337"/>
      <c r="G81" s="337">
        <v>853.43</v>
      </c>
      <c r="H81" s="337"/>
      <c r="I81" s="337"/>
      <c r="J81" s="337">
        <v>593.05999999999995</v>
      </c>
      <c r="K81" s="337"/>
      <c r="L81" s="335"/>
    </row>
    <row r="82" spans="1:12" s="79" customFormat="1" x14ac:dyDescent="0.2">
      <c r="A82" s="333"/>
      <c r="B82" s="334"/>
      <c r="C82" s="335"/>
      <c r="D82" s="335"/>
      <c r="E82" s="336"/>
      <c r="F82" s="337"/>
      <c r="G82" s="337">
        <f>G80+G81</f>
        <v>2497.4354999999996</v>
      </c>
      <c r="H82" s="337"/>
      <c r="I82" s="337"/>
      <c r="J82" s="337">
        <f>J80+J81</f>
        <v>1735.5045</v>
      </c>
      <c r="K82" s="337"/>
      <c r="L82" s="335"/>
    </row>
    <row r="83" spans="1:12" x14ac:dyDescent="0.2">
      <c r="F83" s="200">
        <v>-9534.39</v>
      </c>
      <c r="G83" s="200">
        <v>2497.4299999999998</v>
      </c>
      <c r="H83" s="200">
        <v>-5866.37</v>
      </c>
      <c r="I83" s="200">
        <v>-6625.58</v>
      </c>
      <c r="J83" s="200">
        <v>1735.51</v>
      </c>
      <c r="K83" s="200">
        <v>-57963.05</v>
      </c>
    </row>
    <row r="84" spans="1:12" s="79" customFormat="1" x14ac:dyDescent="0.2">
      <c r="F84" s="200"/>
      <c r="G84" s="200"/>
      <c r="H84" s="200"/>
      <c r="I84" s="200"/>
      <c r="J84" s="200"/>
      <c r="K84" s="200"/>
    </row>
    <row r="85" spans="1:12" x14ac:dyDescent="0.2">
      <c r="E85" s="347" t="s">
        <v>1089</v>
      </c>
      <c r="F85" s="200">
        <f>F80-F83</f>
        <v>7.6999999982945155E-3</v>
      </c>
      <c r="G85" s="200">
        <f>G82-G83</f>
        <v>5.4999999997562554E-3</v>
      </c>
      <c r="H85" s="200">
        <f t="shared" ref="H85:K85" si="8">H80-H83</f>
        <v>-5.9000000001105946E-3</v>
      </c>
      <c r="I85" s="200">
        <f t="shared" si="8"/>
        <v>-7.7000000001135049E-3</v>
      </c>
      <c r="J85" s="200">
        <f>J82-J83</f>
        <v>-5.4999999999836291E-3</v>
      </c>
      <c r="K85" s="200">
        <f t="shared" si="8"/>
        <v>5.9000000037485734E-3</v>
      </c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topLeftCell="A37" zoomScale="80" zoomScaleNormal="80" workbookViewId="0">
      <selection activeCell="F68" sqref="F68"/>
    </sheetView>
  </sheetViews>
  <sheetFormatPr defaultColWidth="9.140625" defaultRowHeight="15" x14ac:dyDescent="0.25"/>
  <cols>
    <col min="1" max="1" width="9.140625" style="285"/>
    <col min="2" max="2" width="38" style="79" customWidth="1"/>
    <col min="3" max="3" width="13.42578125" style="79" customWidth="1"/>
    <col min="4" max="4" width="13.85546875" style="79" customWidth="1"/>
    <col min="5" max="7" width="14.140625" style="79" customWidth="1"/>
    <col min="8" max="16384" width="9.140625" style="285"/>
  </cols>
  <sheetData>
    <row r="1" spans="2:7" x14ac:dyDescent="0.25">
      <c r="B1" s="147" t="s">
        <v>774</v>
      </c>
      <c r="C1" s="215"/>
      <c r="D1" s="172"/>
      <c r="E1" s="172"/>
      <c r="F1" s="172"/>
      <c r="G1" s="172"/>
    </row>
    <row r="2" spans="2:7" x14ac:dyDescent="0.25">
      <c r="B2" s="151" t="s">
        <v>985</v>
      </c>
      <c r="C2" s="215"/>
      <c r="D2" s="172"/>
      <c r="E2" s="172"/>
      <c r="F2" s="172"/>
      <c r="G2" s="172"/>
    </row>
    <row r="3" spans="2:7" ht="15.75" thickBot="1" x14ac:dyDescent="0.3">
      <c r="B3" s="218" t="s">
        <v>1071</v>
      </c>
      <c r="C3" s="215"/>
      <c r="D3" s="206"/>
      <c r="E3" s="206"/>
      <c r="F3" s="206"/>
      <c r="G3" s="206"/>
    </row>
    <row r="4" spans="2:7" ht="15" customHeight="1" x14ac:dyDescent="0.25">
      <c r="B4" s="147"/>
      <c r="C4" s="479" t="s">
        <v>1006</v>
      </c>
      <c r="D4" s="479" t="s">
        <v>1068</v>
      </c>
      <c r="E4" s="479" t="s">
        <v>1072</v>
      </c>
      <c r="F4" s="479" t="s">
        <v>1074</v>
      </c>
      <c r="G4" s="479" t="s">
        <v>1075</v>
      </c>
    </row>
    <row r="5" spans="2:7" ht="15.75" thickBot="1" x14ac:dyDescent="0.3">
      <c r="B5" s="165"/>
      <c r="C5" s="480"/>
      <c r="D5" s="480"/>
      <c r="E5" s="480"/>
      <c r="F5" s="480"/>
      <c r="G5" s="480"/>
    </row>
    <row r="6" spans="2:7" x14ac:dyDescent="0.25">
      <c r="B6" s="290" t="s">
        <v>1040</v>
      </c>
      <c r="C6" s="291"/>
      <c r="D6" s="175"/>
      <c r="E6" s="175"/>
      <c r="F6" s="175"/>
      <c r="G6" s="175"/>
    </row>
    <row r="7" spans="2:7" x14ac:dyDescent="0.25">
      <c r="B7" s="162" t="s">
        <v>775</v>
      </c>
      <c r="C7" s="292">
        <v>350000</v>
      </c>
      <c r="D7" s="293">
        <v>360000.41000000003</v>
      </c>
      <c r="E7" s="293">
        <v>410000</v>
      </c>
      <c r="F7" s="293">
        <v>343255.26</v>
      </c>
      <c r="G7" s="293">
        <f>F7-E7</f>
        <v>-66744.739999999991</v>
      </c>
    </row>
    <row r="8" spans="2:7" x14ac:dyDescent="0.25">
      <c r="B8" s="162" t="s">
        <v>1069</v>
      </c>
      <c r="C8" s="294">
        <v>0</v>
      </c>
      <c r="D8" s="295">
        <v>0</v>
      </c>
      <c r="E8" s="295">
        <v>15000</v>
      </c>
      <c r="F8" s="295">
        <v>25114.75</v>
      </c>
      <c r="G8" s="295">
        <f>F8-E8</f>
        <v>10114.75</v>
      </c>
    </row>
    <row r="9" spans="2:7" ht="15.75" thickBot="1" x14ac:dyDescent="0.3">
      <c r="B9" s="296" t="s">
        <v>1042</v>
      </c>
      <c r="C9" s="297">
        <f>SUM(C7:C8)</f>
        <v>350000</v>
      </c>
      <c r="D9" s="181">
        <v>360000.41000000003</v>
      </c>
      <c r="E9" s="181">
        <f>SUM(E7:E8)</f>
        <v>425000</v>
      </c>
      <c r="F9" s="181">
        <f>SUM(F7:F8)</f>
        <v>368370.01</v>
      </c>
      <c r="G9" s="181">
        <f>F9-E9</f>
        <v>-56629.989999999991</v>
      </c>
    </row>
    <row r="10" spans="2:7" ht="20.25" thickBot="1" x14ac:dyDescent="0.35">
      <c r="B10" s="298"/>
      <c r="C10" s="299"/>
      <c r="D10" s="300"/>
      <c r="E10" s="300"/>
      <c r="F10" s="300"/>
      <c r="G10" s="300"/>
    </row>
    <row r="11" spans="2:7" x14ac:dyDescent="0.25">
      <c r="B11" s="290" t="s">
        <v>1041</v>
      </c>
      <c r="C11" s="291"/>
      <c r="D11" s="184"/>
      <c r="E11" s="184"/>
      <c r="F11" s="184"/>
      <c r="G11" s="184"/>
    </row>
    <row r="12" spans="2:7" x14ac:dyDescent="0.25">
      <c r="B12" s="163" t="s">
        <v>1028</v>
      </c>
      <c r="C12" s="301"/>
      <c r="D12" s="302"/>
      <c r="E12" s="302"/>
      <c r="F12" s="302"/>
      <c r="G12" s="302"/>
    </row>
    <row r="13" spans="2:7" x14ac:dyDescent="0.25">
      <c r="B13" s="162" t="s">
        <v>928</v>
      </c>
      <c r="C13" s="292">
        <v>-70000</v>
      </c>
      <c r="D13" s="293">
        <v>-69999.66</v>
      </c>
      <c r="E13" s="293">
        <v>-78000</v>
      </c>
      <c r="F13" s="293">
        <f>-64947.98-2041.4</f>
        <v>-66989.38</v>
      </c>
      <c r="G13" s="293">
        <f>F13-E13</f>
        <v>11010.619999999995</v>
      </c>
    </row>
    <row r="14" spans="2:7" x14ac:dyDescent="0.25">
      <c r="B14" s="163"/>
      <c r="C14" s="301"/>
      <c r="D14" s="302"/>
      <c r="E14" s="302"/>
      <c r="F14" s="302"/>
      <c r="G14" s="302"/>
    </row>
    <row r="15" spans="2:7" x14ac:dyDescent="0.25">
      <c r="B15" s="163" t="s">
        <v>1029</v>
      </c>
      <c r="C15" s="301"/>
      <c r="D15" s="302"/>
      <c r="E15" s="302"/>
      <c r="F15" s="302"/>
      <c r="G15" s="302"/>
    </row>
    <row r="16" spans="2:7" x14ac:dyDescent="0.25">
      <c r="B16" s="162" t="s">
        <v>784</v>
      </c>
      <c r="C16" s="292">
        <v>-5000</v>
      </c>
      <c r="D16" s="293">
        <v>-14999.600000000002</v>
      </c>
      <c r="E16" s="293">
        <v>-15000</v>
      </c>
      <c r="F16" s="293">
        <v>-17092.650000000001</v>
      </c>
      <c r="G16" s="293">
        <f>F16-E16</f>
        <v>-2092.6500000000015</v>
      </c>
    </row>
    <row r="17" spans="2:7" x14ac:dyDescent="0.25">
      <c r="B17" s="162" t="s">
        <v>961</v>
      </c>
      <c r="C17" s="292">
        <v>-50000</v>
      </c>
      <c r="D17" s="293">
        <v>-50000</v>
      </c>
      <c r="E17" s="293">
        <v>-75000</v>
      </c>
      <c r="F17" s="293">
        <v>-69022</v>
      </c>
      <c r="G17" s="293">
        <f>F17-E17</f>
        <v>5978</v>
      </c>
    </row>
    <row r="18" spans="2:7" x14ac:dyDescent="0.25">
      <c r="B18" s="163"/>
      <c r="C18" s="301"/>
      <c r="D18" s="302"/>
      <c r="E18" s="302"/>
      <c r="F18" s="302"/>
      <c r="G18" s="302"/>
    </row>
    <row r="19" spans="2:7" x14ac:dyDescent="0.25">
      <c r="B19" s="163" t="s">
        <v>739</v>
      </c>
      <c r="C19" s="301"/>
      <c r="D19" s="302"/>
      <c r="E19" s="302"/>
      <c r="F19" s="302"/>
      <c r="G19" s="302"/>
    </row>
    <row r="20" spans="2:7" x14ac:dyDescent="0.25">
      <c r="B20" s="162" t="s">
        <v>819</v>
      </c>
      <c r="C20" s="292">
        <v>-65000</v>
      </c>
      <c r="D20" s="293">
        <v>-64999.5</v>
      </c>
      <c r="E20" s="293">
        <v>-78000</v>
      </c>
      <c r="F20" s="293">
        <v>-68656</v>
      </c>
      <c r="G20" s="293">
        <f>F20-E20</f>
        <v>9344</v>
      </c>
    </row>
    <row r="21" spans="2:7" x14ac:dyDescent="0.25">
      <c r="B21" s="162" t="s">
        <v>820</v>
      </c>
      <c r="C21" s="292">
        <v>-12000</v>
      </c>
      <c r="D21" s="293">
        <v>-12000.16</v>
      </c>
      <c r="E21" s="293">
        <v>-12000</v>
      </c>
      <c r="F21" s="293">
        <v>-9006.66</v>
      </c>
      <c r="G21" s="293">
        <f t="shared" ref="G21:G23" si="0">F21-E21</f>
        <v>2993.34</v>
      </c>
    </row>
    <row r="22" spans="2:7" x14ac:dyDescent="0.25">
      <c r="B22" s="162" t="s">
        <v>776</v>
      </c>
      <c r="C22" s="292">
        <v>-22000</v>
      </c>
      <c r="D22" s="293">
        <v>-21999.629999999997</v>
      </c>
      <c r="E22" s="293">
        <v>-30000</v>
      </c>
      <c r="F22" s="293">
        <v>-23136.34</v>
      </c>
      <c r="G22" s="293">
        <f t="shared" si="0"/>
        <v>6863.66</v>
      </c>
    </row>
    <row r="23" spans="2:7" x14ac:dyDescent="0.25">
      <c r="B23" s="162" t="s">
        <v>1076</v>
      </c>
      <c r="C23" s="292">
        <v>-27500</v>
      </c>
      <c r="D23" s="293">
        <v>-27499.666666666664</v>
      </c>
      <c r="E23" s="293">
        <v>-19500</v>
      </c>
      <c r="F23" s="293">
        <v>-25670.13</v>
      </c>
      <c r="G23" s="293">
        <f t="shared" si="0"/>
        <v>-6170.130000000001</v>
      </c>
    </row>
    <row r="24" spans="2:7" ht="15.75" thickBot="1" x14ac:dyDescent="0.3">
      <c r="B24" s="296" t="s">
        <v>1043</v>
      </c>
      <c r="C24" s="303">
        <f>SUM(C13:C23)</f>
        <v>-251500</v>
      </c>
      <c r="D24" s="187">
        <v>-261498.21666666667</v>
      </c>
      <c r="E24" s="187">
        <f>SUM(E13:E23)</f>
        <v>-307500</v>
      </c>
      <c r="F24" s="187">
        <f>SUM(F13:F23)</f>
        <v>-279573.15999999997</v>
      </c>
      <c r="G24" s="187">
        <f>F24-E24</f>
        <v>27926.840000000026</v>
      </c>
    </row>
    <row r="25" spans="2:7" ht="20.25" thickBot="1" x14ac:dyDescent="0.35">
      <c r="B25" s="298"/>
      <c r="C25" s="304"/>
      <c r="D25" s="305"/>
      <c r="E25" s="305"/>
      <c r="F25" s="305"/>
      <c r="G25" s="305"/>
    </row>
    <row r="26" spans="2:7" ht="15.75" thickBot="1" x14ac:dyDescent="0.3">
      <c r="B26" s="223" t="s">
        <v>1044</v>
      </c>
      <c r="C26" s="171">
        <f>C9+C24</f>
        <v>98500</v>
      </c>
      <c r="D26" s="171">
        <v>98502.193333333358</v>
      </c>
      <c r="E26" s="205">
        <f>E9+E24</f>
        <v>117500</v>
      </c>
      <c r="F26" s="205">
        <f>F9+F24</f>
        <v>88796.850000000035</v>
      </c>
      <c r="G26" s="205">
        <f>G9+G24</f>
        <v>-28703.149999999965</v>
      </c>
    </row>
    <row r="27" spans="2:7" ht="20.25" thickBot="1" x14ac:dyDescent="0.35">
      <c r="B27" s="306"/>
      <c r="C27" s="307"/>
      <c r="D27" s="308"/>
      <c r="E27" s="308"/>
      <c r="F27" s="308"/>
      <c r="G27" s="308"/>
    </row>
    <row r="28" spans="2:7" ht="20.25" thickBot="1" x14ac:dyDescent="0.35">
      <c r="B28" s="216" t="s">
        <v>1047</v>
      </c>
      <c r="C28" s="189"/>
      <c r="D28" s="189"/>
      <c r="E28" s="189"/>
      <c r="F28" s="189"/>
      <c r="G28" s="189"/>
    </row>
    <row r="29" spans="2:7" x14ac:dyDescent="0.25">
      <c r="B29" s="159" t="s">
        <v>1019</v>
      </c>
      <c r="C29" s="184"/>
      <c r="D29" s="184"/>
      <c r="E29" s="184"/>
      <c r="F29" s="184"/>
      <c r="G29" s="184"/>
    </row>
    <row r="30" spans="2:7" x14ac:dyDescent="0.25">
      <c r="B30" s="160" t="s">
        <v>782</v>
      </c>
      <c r="C30" s="292">
        <v>0</v>
      </c>
      <c r="D30" s="293">
        <v>12</v>
      </c>
      <c r="E30" s="293">
        <v>3500</v>
      </c>
      <c r="F30" s="293">
        <v>45</v>
      </c>
      <c r="G30" s="293">
        <f>F30-E30</f>
        <v>-3455</v>
      </c>
    </row>
    <row r="31" spans="2:7" x14ac:dyDescent="0.25">
      <c r="B31" s="160" t="s">
        <v>929</v>
      </c>
      <c r="C31" s="292">
        <v>118000</v>
      </c>
      <c r="D31" s="293">
        <v>117528.43</v>
      </c>
      <c r="E31" s="293"/>
      <c r="F31" s="293">
        <v>114612.89</v>
      </c>
      <c r="G31" s="293">
        <f>F31-E31</f>
        <v>114612.89</v>
      </c>
    </row>
    <row r="32" spans="2:7" x14ac:dyDescent="0.25">
      <c r="B32" s="161" t="s">
        <v>947</v>
      </c>
      <c r="C32" s="292">
        <v>108000</v>
      </c>
      <c r="D32" s="293">
        <v>109644.17</v>
      </c>
      <c r="E32" s="293">
        <v>110000</v>
      </c>
      <c r="F32" s="293">
        <v>106827.92</v>
      </c>
      <c r="G32" s="293">
        <f t="shared" ref="G32:G34" si="1">F32-E32</f>
        <v>-3172.0800000000017</v>
      </c>
    </row>
    <row r="33" spans="2:7" x14ac:dyDescent="0.25">
      <c r="B33" s="161" t="s">
        <v>948</v>
      </c>
      <c r="C33" s="292">
        <v>10000</v>
      </c>
      <c r="D33" s="293">
        <v>7884.26</v>
      </c>
      <c r="E33" s="293">
        <v>7000</v>
      </c>
      <c r="F33" s="293">
        <v>7784.97</v>
      </c>
      <c r="G33" s="293">
        <f t="shared" si="1"/>
        <v>784.97000000000025</v>
      </c>
    </row>
    <row r="34" spans="2:7" x14ac:dyDescent="0.25">
      <c r="B34" s="162" t="s">
        <v>3</v>
      </c>
      <c r="C34" s="292">
        <v>6000</v>
      </c>
      <c r="D34" s="293">
        <v>3271.8</v>
      </c>
      <c r="E34" s="293">
        <v>3000</v>
      </c>
      <c r="F34" s="293">
        <v>2957.33</v>
      </c>
      <c r="G34" s="293">
        <f t="shared" si="1"/>
        <v>-42.670000000000073</v>
      </c>
    </row>
    <row r="35" spans="2:7" x14ac:dyDescent="0.25">
      <c r="B35" s="159" t="s">
        <v>1022</v>
      </c>
      <c r="C35" s="309">
        <f>SUM(C30:C34)-C31</f>
        <v>124000</v>
      </c>
      <c r="D35" s="175">
        <v>120812.22999999998</v>
      </c>
      <c r="E35" s="175">
        <f>SUM(E30:E34)-E31</f>
        <v>123500</v>
      </c>
      <c r="F35" s="175">
        <f>SUM(F30:F34)-F31</f>
        <v>117615.21999999999</v>
      </c>
      <c r="G35" s="175">
        <f>F35-E35</f>
        <v>-5884.7800000000134</v>
      </c>
    </row>
    <row r="36" spans="2:7" x14ac:dyDescent="0.25">
      <c r="B36" s="163"/>
      <c r="C36" s="292"/>
      <c r="D36" s="310"/>
      <c r="E36" s="310"/>
      <c r="F36" s="310"/>
      <c r="G36" s="310"/>
    </row>
    <row r="37" spans="2:7" x14ac:dyDescent="0.25">
      <c r="B37" s="159" t="s">
        <v>1020</v>
      </c>
      <c r="C37" s="309"/>
      <c r="D37" s="175"/>
      <c r="E37" s="175"/>
      <c r="F37" s="175"/>
      <c r="G37" s="175"/>
    </row>
    <row r="38" spans="2:7" x14ac:dyDescent="0.25">
      <c r="B38" s="162" t="s">
        <v>974</v>
      </c>
      <c r="C38" s="292">
        <v>0</v>
      </c>
      <c r="D38" s="293">
        <v>1344</v>
      </c>
      <c r="E38" s="293">
        <v>0</v>
      </c>
      <c r="F38" s="311">
        <v>1348</v>
      </c>
      <c r="G38" s="311">
        <f>F38-E38</f>
        <v>1348</v>
      </c>
    </row>
    <row r="39" spans="2:7" x14ac:dyDescent="0.25">
      <c r="B39" s="159" t="s">
        <v>1023</v>
      </c>
      <c r="C39" s="309">
        <f>SUM(C38)</f>
        <v>0</v>
      </c>
      <c r="D39" s="175">
        <v>1344</v>
      </c>
      <c r="E39" s="175">
        <f>SUM(E38)</f>
        <v>0</v>
      </c>
      <c r="F39" s="175">
        <f>SUM(F38)</f>
        <v>1348</v>
      </c>
      <c r="G39" s="175">
        <f>F39-E39</f>
        <v>1348</v>
      </c>
    </row>
    <row r="40" spans="2:7" x14ac:dyDescent="0.25">
      <c r="B40" s="163"/>
      <c r="C40" s="292"/>
      <c r="D40" s="310"/>
      <c r="E40" s="310"/>
      <c r="F40" s="310"/>
      <c r="G40" s="310"/>
    </row>
    <row r="41" spans="2:7" x14ac:dyDescent="0.25">
      <c r="B41" s="159" t="s">
        <v>1021</v>
      </c>
      <c r="C41" s="309"/>
      <c r="D41" s="175"/>
      <c r="E41" s="175"/>
      <c r="F41" s="175"/>
      <c r="G41" s="175"/>
    </row>
    <row r="42" spans="2:7" x14ac:dyDescent="0.25">
      <c r="B42" s="163" t="s">
        <v>987</v>
      </c>
      <c r="C42" s="292">
        <v>6000</v>
      </c>
      <c r="D42" s="293">
        <v>5999.98</v>
      </c>
      <c r="E42" s="293">
        <v>8500</v>
      </c>
      <c r="F42" s="293">
        <v>9837.61</v>
      </c>
      <c r="G42" s="293">
        <f>F42-E42</f>
        <v>1337.6100000000006</v>
      </c>
    </row>
    <row r="43" spans="2:7" ht="15.75" thickBot="1" x14ac:dyDescent="0.3">
      <c r="B43" s="296" t="s">
        <v>1024</v>
      </c>
      <c r="C43" s="297">
        <f>SUM(C42)</f>
        <v>6000</v>
      </c>
      <c r="D43" s="181">
        <v>5999.98</v>
      </c>
      <c r="E43" s="181">
        <f>SUM(E42)</f>
        <v>8500</v>
      </c>
      <c r="F43" s="181">
        <f>SUM(F42)</f>
        <v>9837.61</v>
      </c>
      <c r="G43" s="181">
        <f>F43-E43</f>
        <v>1337.6100000000006</v>
      </c>
    </row>
    <row r="44" spans="2:7" ht="20.25" thickBot="1" x14ac:dyDescent="0.35">
      <c r="B44" s="216" t="s">
        <v>142</v>
      </c>
      <c r="C44" s="189">
        <f>C35+C39+C43</f>
        <v>130000</v>
      </c>
      <c r="D44" s="189">
        <v>128156.20999999998</v>
      </c>
      <c r="E44" s="189">
        <f>E35+E39+E43</f>
        <v>132000</v>
      </c>
      <c r="F44" s="189">
        <f>F35+F39+F43</f>
        <v>128800.82999999999</v>
      </c>
      <c r="G44" s="189">
        <f>F44-E44</f>
        <v>-3199.1700000000128</v>
      </c>
    </row>
    <row r="45" spans="2:7" ht="15.75" thickBot="1" x14ac:dyDescent="0.3">
      <c r="B45" s="312"/>
      <c r="C45" s="313"/>
      <c r="D45" s="314"/>
      <c r="E45" s="314"/>
      <c r="F45" s="314"/>
      <c r="G45" s="314"/>
    </row>
    <row r="46" spans="2:7" ht="20.25" thickBot="1" x14ac:dyDescent="0.35">
      <c r="B46" s="216" t="s">
        <v>764</v>
      </c>
      <c r="C46" s="189"/>
      <c r="D46" s="189"/>
      <c r="E46" s="189"/>
      <c r="F46" s="189"/>
      <c r="G46" s="189"/>
    </row>
    <row r="47" spans="2:7" x14ac:dyDescent="0.25">
      <c r="B47" s="315" t="s">
        <v>1025</v>
      </c>
      <c r="C47" s="316"/>
      <c r="D47" s="191"/>
      <c r="E47" s="191"/>
      <c r="F47" s="191"/>
      <c r="G47" s="191"/>
    </row>
    <row r="48" spans="2:7" x14ac:dyDescent="0.25">
      <c r="B48" s="163" t="s">
        <v>1026</v>
      </c>
      <c r="C48" s="292"/>
      <c r="D48" s="310"/>
      <c r="E48" s="310"/>
      <c r="F48" s="310"/>
      <c r="G48" s="310"/>
    </row>
    <row r="49" spans="2:7" x14ac:dyDescent="0.25">
      <c r="B49" s="160" t="s">
        <v>932</v>
      </c>
      <c r="C49" s="292">
        <v>-65000</v>
      </c>
      <c r="D49" s="293">
        <v>-63465.5</v>
      </c>
      <c r="E49" s="293">
        <v>-65000</v>
      </c>
      <c r="F49" s="293">
        <v>-63855</v>
      </c>
      <c r="G49" s="293">
        <f>F49-E49</f>
        <v>1145</v>
      </c>
    </row>
    <row r="50" spans="2:7" x14ac:dyDescent="0.25">
      <c r="B50" s="162" t="s">
        <v>933</v>
      </c>
      <c r="C50" s="292">
        <v>-15000</v>
      </c>
      <c r="D50" s="293">
        <v>-12752.32</v>
      </c>
      <c r="E50" s="293">
        <v>-15000</v>
      </c>
      <c r="F50" s="293">
        <v>-12489.16</v>
      </c>
      <c r="G50" s="293">
        <f t="shared" ref="G50:G51" si="2">F50-E50</f>
        <v>2510.84</v>
      </c>
    </row>
    <row r="51" spans="2:7" x14ac:dyDescent="0.25">
      <c r="B51" s="162" t="s">
        <v>11</v>
      </c>
      <c r="C51" s="292">
        <v>-5000</v>
      </c>
      <c r="D51" s="293">
        <v>-4999.72</v>
      </c>
      <c r="E51" s="293">
        <v>-5000</v>
      </c>
      <c r="F51" s="293">
        <v>-5000</v>
      </c>
      <c r="G51" s="293">
        <f t="shared" si="2"/>
        <v>0</v>
      </c>
    </row>
    <row r="52" spans="2:7" x14ac:dyDescent="0.25">
      <c r="B52" s="163"/>
      <c r="C52" s="292"/>
      <c r="D52" s="310"/>
      <c r="E52" s="310"/>
      <c r="F52" s="310"/>
      <c r="G52" s="310"/>
    </row>
    <row r="53" spans="2:7" x14ac:dyDescent="0.25">
      <c r="B53" s="163" t="s">
        <v>1027</v>
      </c>
      <c r="C53" s="292"/>
      <c r="D53" s="310"/>
      <c r="E53" s="310"/>
      <c r="F53" s="310"/>
      <c r="G53" s="310"/>
    </row>
    <row r="54" spans="2:7" x14ac:dyDescent="0.25">
      <c r="B54" s="162" t="s">
        <v>779</v>
      </c>
      <c r="C54" s="292">
        <v>-31000</v>
      </c>
      <c r="D54" s="293">
        <v>-22999.93</v>
      </c>
      <c r="E54" s="293">
        <v>-35000</v>
      </c>
      <c r="F54" s="293">
        <v>-19926.080000000002</v>
      </c>
      <c r="G54" s="293">
        <f t="shared" ref="G54:G56" si="3">F54-E54</f>
        <v>15073.919999999998</v>
      </c>
    </row>
    <row r="55" spans="2:7" x14ac:dyDescent="0.25">
      <c r="B55" s="162" t="s">
        <v>913</v>
      </c>
      <c r="C55" s="292">
        <v>-400</v>
      </c>
      <c r="D55" s="293">
        <v>0</v>
      </c>
      <c r="E55" s="293">
        <v>0</v>
      </c>
      <c r="F55" s="293">
        <v>0</v>
      </c>
      <c r="G55" s="293">
        <f t="shared" si="3"/>
        <v>0</v>
      </c>
    </row>
    <row r="56" spans="2:7" x14ac:dyDescent="0.25">
      <c r="B56" s="162" t="s">
        <v>1038</v>
      </c>
      <c r="C56" s="292">
        <v>-4500</v>
      </c>
      <c r="D56" s="293">
        <v>-4500</v>
      </c>
      <c r="E56" s="293">
        <v>-4500</v>
      </c>
      <c r="F56" s="293">
        <v>-4500</v>
      </c>
      <c r="G56" s="293">
        <f t="shared" si="3"/>
        <v>0</v>
      </c>
    </row>
    <row r="57" spans="2:7" x14ac:dyDescent="0.25">
      <c r="B57" s="317" t="s">
        <v>1046</v>
      </c>
      <c r="C57" s="318">
        <f>SUM(C49:C56)</f>
        <v>-120900</v>
      </c>
      <c r="D57" s="192">
        <v>-108717.47</v>
      </c>
      <c r="E57" s="192">
        <f>SUM(E49:E56)</f>
        <v>-124500</v>
      </c>
      <c r="F57" s="192">
        <f>SUM(F49:F56)</f>
        <v>-105770.24000000001</v>
      </c>
      <c r="G57" s="192">
        <f>F57-E57</f>
        <v>18729.759999999995</v>
      </c>
    </row>
    <row r="58" spans="2:7" x14ac:dyDescent="0.25">
      <c r="B58" s="162"/>
      <c r="C58" s="292"/>
      <c r="D58" s="310"/>
      <c r="E58" s="310"/>
      <c r="F58" s="310"/>
      <c r="G58" s="310"/>
    </row>
    <row r="59" spans="2:7" x14ac:dyDescent="0.25">
      <c r="B59" s="317" t="s">
        <v>1020</v>
      </c>
      <c r="C59" s="319"/>
      <c r="D59" s="193"/>
      <c r="E59" s="193"/>
      <c r="F59" s="193"/>
      <c r="G59" s="193"/>
    </row>
    <row r="60" spans="2:7" x14ac:dyDescent="0.25">
      <c r="B60" s="162" t="s">
        <v>772</v>
      </c>
      <c r="C60" s="292">
        <v>-7500</v>
      </c>
      <c r="D60" s="293">
        <v>-10496.26</v>
      </c>
      <c r="E60" s="293">
        <v>-15000</v>
      </c>
      <c r="F60" s="293">
        <v>-12396.26</v>
      </c>
      <c r="G60" s="293">
        <f>F60-E60</f>
        <v>2603.7399999999998</v>
      </c>
    </row>
    <row r="61" spans="2:7" x14ac:dyDescent="0.25">
      <c r="B61" s="317" t="s">
        <v>1023</v>
      </c>
      <c r="C61" s="320">
        <f>SUM(C60)</f>
        <v>-7500</v>
      </c>
      <c r="D61" s="194">
        <v>-10496.26</v>
      </c>
      <c r="E61" s="194">
        <f>SUM(E60)</f>
        <v>-15000</v>
      </c>
      <c r="F61" s="194">
        <f>SUM(F60)</f>
        <v>-12396.26</v>
      </c>
      <c r="G61" s="194">
        <f>F61-E61</f>
        <v>2603.7399999999998</v>
      </c>
    </row>
    <row r="62" spans="2:7" x14ac:dyDescent="0.25">
      <c r="B62" s="162"/>
      <c r="C62" s="292"/>
      <c r="D62" s="310"/>
      <c r="E62" s="310"/>
      <c r="F62" s="310"/>
      <c r="G62" s="310"/>
    </row>
    <row r="63" spans="2:7" x14ac:dyDescent="0.25">
      <c r="B63" s="317" t="s">
        <v>1030</v>
      </c>
      <c r="C63" s="316"/>
      <c r="D63" s="191"/>
      <c r="E63" s="191"/>
      <c r="F63" s="191"/>
      <c r="G63" s="191"/>
    </row>
    <row r="64" spans="2:7" x14ac:dyDescent="0.25">
      <c r="B64" s="163" t="s">
        <v>1031</v>
      </c>
      <c r="C64" s="301"/>
      <c r="D64" s="302"/>
      <c r="E64" s="302"/>
      <c r="F64" s="302"/>
      <c r="G64" s="302"/>
    </row>
    <row r="65" spans="2:7" x14ac:dyDescent="0.25">
      <c r="B65" s="162" t="s">
        <v>773</v>
      </c>
      <c r="C65" s="292">
        <v>-6500</v>
      </c>
      <c r="D65" s="293">
        <v>-6577.2800000000007</v>
      </c>
      <c r="E65" s="293">
        <v>-7000</v>
      </c>
      <c r="F65" s="293">
        <v>-6236.59</v>
      </c>
      <c r="G65" s="293">
        <f>F65-E65</f>
        <v>763.40999999999985</v>
      </c>
    </row>
    <row r="66" spans="2:7" x14ac:dyDescent="0.25">
      <c r="B66" s="162" t="s">
        <v>777</v>
      </c>
      <c r="C66" s="292">
        <v>-15066</v>
      </c>
      <c r="D66" s="293">
        <v>-15112.35</v>
      </c>
      <c r="E66" s="293">
        <v>-21162</v>
      </c>
      <c r="F66" s="293">
        <v>-8515.7900000000009</v>
      </c>
      <c r="G66" s="293">
        <f t="shared" ref="G66:G67" si="4">F66-E66</f>
        <v>12646.21</v>
      </c>
    </row>
    <row r="67" spans="2:7" x14ac:dyDescent="0.25">
      <c r="B67" s="162" t="s">
        <v>771</v>
      </c>
      <c r="C67" s="292">
        <v>-5000</v>
      </c>
      <c r="D67" s="293">
        <v>-4999.6000000000004</v>
      </c>
      <c r="E67" s="293">
        <v>-5000</v>
      </c>
      <c r="F67" s="293">
        <v>-3570.7700000000041</v>
      </c>
      <c r="G67" s="293">
        <f t="shared" si="4"/>
        <v>1429.2299999999959</v>
      </c>
    </row>
    <row r="68" spans="2:7" x14ac:dyDescent="0.25">
      <c r="B68" s="162"/>
      <c r="C68" s="321"/>
      <c r="D68" s="322"/>
      <c r="E68" s="322"/>
      <c r="F68" s="322"/>
      <c r="G68" s="322"/>
    </row>
    <row r="69" spans="2:7" x14ac:dyDescent="0.25">
      <c r="B69" s="163" t="s">
        <v>1032</v>
      </c>
      <c r="C69" s="321"/>
      <c r="D69" s="322"/>
      <c r="E69" s="322"/>
      <c r="F69" s="322"/>
      <c r="G69" s="322"/>
    </row>
    <row r="70" spans="2:7" x14ac:dyDescent="0.25">
      <c r="B70" s="162" t="s">
        <v>1067</v>
      </c>
      <c r="C70" s="292">
        <v>-6000</v>
      </c>
      <c r="D70" s="293">
        <v>-5999.53</v>
      </c>
      <c r="E70" s="293">
        <v>-8000</v>
      </c>
      <c r="F70" s="293">
        <v>-7436.18</v>
      </c>
      <c r="G70" s="293">
        <f t="shared" ref="G70" si="5">F70-E70</f>
        <v>563.81999999999971</v>
      </c>
    </row>
    <row r="71" spans="2:7" x14ac:dyDescent="0.25">
      <c r="B71" s="162"/>
      <c r="C71" s="292"/>
      <c r="D71" s="310"/>
      <c r="E71" s="310"/>
      <c r="F71" s="310"/>
      <c r="G71" s="310"/>
    </row>
    <row r="72" spans="2:7" x14ac:dyDescent="0.25">
      <c r="B72" s="163" t="s">
        <v>97</v>
      </c>
      <c r="C72" s="292"/>
      <c r="D72" s="310"/>
      <c r="E72" s="310"/>
      <c r="F72" s="310"/>
      <c r="G72" s="310"/>
    </row>
    <row r="73" spans="2:7" x14ac:dyDescent="0.25">
      <c r="B73" s="162" t="s">
        <v>97</v>
      </c>
      <c r="C73" s="292">
        <v>-35344</v>
      </c>
      <c r="D73" s="293">
        <v>-39844</v>
      </c>
      <c r="E73" s="293">
        <v>-47860</v>
      </c>
      <c r="F73" s="293">
        <v>-42018.45</v>
      </c>
      <c r="G73" s="293">
        <f t="shared" ref="G73" si="6">F73-E73</f>
        <v>5841.5500000000029</v>
      </c>
    </row>
    <row r="74" spans="2:7" x14ac:dyDescent="0.25">
      <c r="B74" s="162"/>
      <c r="C74" s="321"/>
      <c r="D74" s="322"/>
      <c r="E74" s="322"/>
      <c r="F74" s="322"/>
      <c r="G74" s="322"/>
    </row>
    <row r="75" spans="2:7" x14ac:dyDescent="0.25">
      <c r="B75" s="163" t="s">
        <v>1033</v>
      </c>
      <c r="C75" s="321"/>
      <c r="D75" s="322"/>
      <c r="E75" s="322"/>
      <c r="F75" s="322"/>
      <c r="G75" s="322"/>
    </row>
    <row r="76" spans="2:7" x14ac:dyDescent="0.25">
      <c r="B76" s="162" t="s">
        <v>1036</v>
      </c>
      <c r="C76" s="292">
        <v>-8500</v>
      </c>
      <c r="D76" s="293">
        <v>-8500.3333333333339</v>
      </c>
      <c r="E76" s="293">
        <v>0</v>
      </c>
      <c r="F76" s="293">
        <v>-8500</v>
      </c>
      <c r="G76" s="293">
        <f t="shared" ref="G76" si="7">F76-E76</f>
        <v>-8500</v>
      </c>
    </row>
    <row r="77" spans="2:7" x14ac:dyDescent="0.25">
      <c r="B77" s="162"/>
      <c r="C77" s="292"/>
      <c r="D77" s="310"/>
      <c r="E77" s="310"/>
      <c r="F77" s="310"/>
      <c r="G77" s="310"/>
    </row>
    <row r="78" spans="2:7" x14ac:dyDescent="0.25">
      <c r="B78" s="163" t="s">
        <v>1034</v>
      </c>
      <c r="C78" s="321"/>
      <c r="D78" s="322"/>
      <c r="E78" s="322"/>
      <c r="F78" s="322"/>
      <c r="G78" s="322"/>
    </row>
    <row r="79" spans="2:7" x14ac:dyDescent="0.25">
      <c r="B79" s="162" t="s">
        <v>930</v>
      </c>
      <c r="C79" s="292">
        <v>0</v>
      </c>
      <c r="D79" s="293">
        <v>-236.79</v>
      </c>
      <c r="E79" s="293">
        <v>0</v>
      </c>
      <c r="F79" s="293">
        <v>-506.88</v>
      </c>
      <c r="G79" s="293">
        <f t="shared" ref="G79" si="8">F79-E79</f>
        <v>-506.88</v>
      </c>
    </row>
    <row r="80" spans="2:7" ht="15.75" thickBot="1" x14ac:dyDescent="0.3">
      <c r="B80" s="317" t="s">
        <v>1045</v>
      </c>
      <c r="C80" s="320">
        <f>SUM(C65:C79)</f>
        <v>-76410</v>
      </c>
      <c r="D80" s="194">
        <v>-81269.883333333331</v>
      </c>
      <c r="E80" s="194">
        <f>SUM(E65:E79)</f>
        <v>-89022</v>
      </c>
      <c r="F80" s="194">
        <f>SUM(F65:F79)</f>
        <v>-76784.66</v>
      </c>
      <c r="G80" s="194">
        <f>F80-E80</f>
        <v>12237.339999999997</v>
      </c>
    </row>
    <row r="81" spans="2:7" ht="20.25" thickBot="1" x14ac:dyDescent="0.35">
      <c r="B81" s="216" t="s">
        <v>1039</v>
      </c>
      <c r="C81" s="189">
        <f>C57+C61+C80</f>
        <v>-204810</v>
      </c>
      <c r="D81" s="189">
        <v>-200483.61333333334</v>
      </c>
      <c r="E81" s="189">
        <f>E57+E61+E80</f>
        <v>-228522</v>
      </c>
      <c r="F81" s="189">
        <f>F57+F61+F80</f>
        <v>-194951.16</v>
      </c>
      <c r="G81" s="189">
        <f>F81-E81</f>
        <v>33570.839999999997</v>
      </c>
    </row>
    <row r="82" spans="2:7" ht="15.75" thickBot="1" x14ac:dyDescent="0.3">
      <c r="B82" s="323"/>
      <c r="C82" s="324"/>
      <c r="D82" s="325"/>
      <c r="E82" s="325"/>
      <c r="F82" s="325"/>
      <c r="G82" s="325"/>
    </row>
    <row r="83" spans="2:7" ht="15.75" thickBot="1" x14ac:dyDescent="0.3">
      <c r="B83" s="326" t="s">
        <v>946</v>
      </c>
      <c r="C83" s="205">
        <f>C44+C81+C26</f>
        <v>23690</v>
      </c>
      <c r="D83" s="205">
        <v>26174.789999999994</v>
      </c>
      <c r="E83" s="205">
        <f>E44+E81+E26</f>
        <v>20978</v>
      </c>
      <c r="F83" s="205">
        <f>F44+F81+F26</f>
        <v>22646.520000000019</v>
      </c>
      <c r="G83" s="205">
        <f>F83-E83</f>
        <v>1668.5200000000186</v>
      </c>
    </row>
    <row r="84" spans="2:7" x14ac:dyDescent="0.25">
      <c r="B84" s="327"/>
      <c r="C84" s="328"/>
      <c r="D84" s="328"/>
      <c r="E84" s="328"/>
      <c r="F84" s="328"/>
      <c r="G84" s="328"/>
    </row>
    <row r="85" spans="2:7" x14ac:dyDescent="0.25">
      <c r="B85" s="329"/>
      <c r="C85" s="328"/>
      <c r="D85" s="330"/>
      <c r="E85" s="330"/>
      <c r="F85" s="330"/>
      <c r="G85" s="330"/>
    </row>
    <row r="86" spans="2:7" x14ac:dyDescent="0.25">
      <c r="B86" s="331"/>
      <c r="C86" s="332"/>
      <c r="D86" s="332"/>
      <c r="E86" s="332"/>
      <c r="F86" s="332"/>
      <c r="G86" s="332"/>
    </row>
    <row r="87" spans="2:7" x14ac:dyDescent="0.25">
      <c r="B87" s="331"/>
      <c r="C87" s="332"/>
      <c r="D87" s="332"/>
      <c r="E87" s="332"/>
      <c r="F87" s="332"/>
      <c r="G87" s="332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outlineLevelRow="2" x14ac:dyDescent="0.2"/>
  <cols>
    <col min="1" max="1" width="9.28515625" bestFit="1" customWidth="1"/>
    <col min="2" max="2" width="1.7109375" customWidth="1"/>
    <col min="3" max="3" width="41.42578125" customWidth="1"/>
    <col min="4" max="4" width="10.140625" style="1" bestFit="1" customWidth="1"/>
    <col min="5" max="5" width="1.85546875" style="1" customWidth="1"/>
    <col min="6" max="6" width="10.7109375" style="1" customWidth="1"/>
    <col min="7" max="7" width="8.7109375" customWidth="1"/>
    <col min="8" max="8" width="9.28515625" style="32" bestFit="1" customWidth="1"/>
    <col min="9" max="9" width="12.7109375" style="11" bestFit="1" customWidth="1"/>
    <col min="10" max="10" width="31" style="10" bestFit="1" customWidth="1"/>
  </cols>
  <sheetData>
    <row r="1" spans="1:21" x14ac:dyDescent="0.2">
      <c r="C1" s="14" t="s">
        <v>62</v>
      </c>
    </row>
    <row r="2" spans="1:21" s="21" customFormat="1" ht="36.75" customHeight="1" x14ac:dyDescent="0.2">
      <c r="C2" s="21" t="s">
        <v>171</v>
      </c>
      <c r="D2" s="22"/>
      <c r="E2" s="22"/>
      <c r="F2" s="22"/>
      <c r="H2" s="33"/>
      <c r="I2" s="23"/>
    </row>
    <row r="3" spans="1:21" ht="38.25" x14ac:dyDescent="0.2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8" x14ac:dyDescent="0.25">
      <c r="A4">
        <v>2</v>
      </c>
      <c r="B4" s="14" t="s">
        <v>58</v>
      </c>
      <c r="C4" s="2"/>
      <c r="F4" s="4"/>
      <c r="G4" s="16"/>
    </row>
    <row r="5" spans="1:21" outlineLevel="2" x14ac:dyDescent="0.2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outlineLevel="1" x14ac:dyDescent="0.2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.5" outlineLevel="2" x14ac:dyDescent="0.2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.5" outlineLevel="2" x14ac:dyDescent="0.2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outlineLevel="1" x14ac:dyDescent="0.2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.5" outlineLevel="2" x14ac:dyDescent="0.2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outlineLevel="1" x14ac:dyDescent="0.2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outlineLevel="1" x14ac:dyDescent="0.2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outlineLevel="1" x14ac:dyDescent="0.2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outlineLevel="1" x14ac:dyDescent="0.2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outlineLevel="1" x14ac:dyDescent="0.2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outlineLevel="1" x14ac:dyDescent="0.2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outlineLevel="1" x14ac:dyDescent="0.2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outlineLevel="1" x14ac:dyDescent="0.2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outlineLevel="1" x14ac:dyDescent="0.2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x14ac:dyDescent="0.2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25">
      <c r="A57">
        <v>17</v>
      </c>
      <c r="B57" s="14" t="s">
        <v>59</v>
      </c>
      <c r="C57" s="2"/>
      <c r="F57" s="4"/>
      <c r="G57" s="18"/>
    </row>
    <row r="58" spans="1:21" outlineLevel="2" x14ac:dyDescent="0.2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outlineLevel="1" x14ac:dyDescent="0.2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outlineLevel="1" x14ac:dyDescent="0.2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outlineLevel="1" x14ac:dyDescent="0.2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outlineLevel="1" x14ac:dyDescent="0.2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outlineLevel="1" x14ac:dyDescent="0.2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.5" outlineLevel="2" x14ac:dyDescent="0.2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outlineLevel="1" x14ac:dyDescent="0.2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outlineLevel="1" x14ac:dyDescent="0.2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outlineLevel="1" x14ac:dyDescent="0.2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outlineLevel="1" x14ac:dyDescent="0.2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outlineLevel="1" x14ac:dyDescent="0.2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outlineLevel="2" x14ac:dyDescent="0.2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outlineLevel="1" x14ac:dyDescent="0.2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outlineLevel="1" x14ac:dyDescent="0.2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outlineLevel="1" x14ac:dyDescent="0.2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outlineLevel="1" x14ac:dyDescent="0.2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outlineLevel="1" x14ac:dyDescent="0.2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outlineLevel="1" x14ac:dyDescent="0.2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outlineLevel="1" x14ac:dyDescent="0.2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outlineLevel="1" x14ac:dyDescent="0.2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outlineLevel="1" x14ac:dyDescent="0.2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outlineLevel="1" x14ac:dyDescent="0.2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outlineLevel="1" x14ac:dyDescent="0.2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outlineLevel="1" x14ac:dyDescent="0.2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outlineLevel="1" x14ac:dyDescent="0.2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x14ac:dyDescent="0.2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x14ac:dyDescent="0.2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">
      <c r="C145" t="s">
        <v>75</v>
      </c>
      <c r="G145" s="1"/>
    </row>
    <row r="146" spans="1:10" x14ac:dyDescent="0.2">
      <c r="G146" s="1"/>
    </row>
    <row r="147" spans="1:10" x14ac:dyDescent="0.2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">
      <c r="A149">
        <v>100</v>
      </c>
      <c r="C149" t="s">
        <v>81</v>
      </c>
      <c r="G149" s="1"/>
    </row>
    <row r="150" spans="1:10" x14ac:dyDescent="0.2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75" x14ac:dyDescent="0.2"/>
  <cols>
    <col min="2" max="2" width="11" bestFit="1" customWidth="1"/>
    <col min="3" max="3" width="12.85546875" bestFit="1" customWidth="1"/>
    <col min="4" max="4" width="9.140625" style="1"/>
    <col min="5" max="5" width="26.140625" bestFit="1" customWidth="1"/>
  </cols>
  <sheetData>
    <row r="1" spans="1:5" x14ac:dyDescent="0.2">
      <c r="A1" s="14" t="s">
        <v>170</v>
      </c>
    </row>
    <row r="3" spans="1:5" ht="13.5" thickBot="1" x14ac:dyDescent="0.25">
      <c r="A3" t="s">
        <v>119</v>
      </c>
      <c r="B3" t="s">
        <v>120</v>
      </c>
      <c r="C3" t="s">
        <v>121</v>
      </c>
      <c r="D3" s="51">
        <v>57600</v>
      </c>
    </row>
    <row r="4" spans="1:5" ht="13.5" thickTop="1" x14ac:dyDescent="0.2"/>
    <row r="5" spans="1:5" x14ac:dyDescent="0.2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">
      <c r="C6" t="s">
        <v>125</v>
      </c>
      <c r="D6" s="1">
        <v>5000</v>
      </c>
    </row>
    <row r="8" spans="1:5" x14ac:dyDescent="0.2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"/>
    <row r="10" spans="1:5" x14ac:dyDescent="0.2">
      <c r="B10" t="s">
        <v>136</v>
      </c>
      <c r="C10" t="s">
        <v>135</v>
      </c>
      <c r="D10" s="1">
        <v>1562</v>
      </c>
      <c r="E10" t="s">
        <v>137</v>
      </c>
    </row>
    <row r="11" spans="1:5" x14ac:dyDescent="0.2">
      <c r="B11" t="s">
        <v>136</v>
      </c>
      <c r="C11" t="s">
        <v>135</v>
      </c>
      <c r="E11" t="s">
        <v>138</v>
      </c>
    </row>
    <row r="13" spans="1:5" x14ac:dyDescent="0.2">
      <c r="C13" t="s">
        <v>164</v>
      </c>
      <c r="D13" s="1">
        <v>15000</v>
      </c>
    </row>
    <row r="15" spans="1:5" x14ac:dyDescent="0.2">
      <c r="C15" t="s">
        <v>148</v>
      </c>
      <c r="D15" s="1">
        <v>1200</v>
      </c>
      <c r="E15" t="s">
        <v>165</v>
      </c>
    </row>
    <row r="17" spans="2:4" x14ac:dyDescent="0.2">
      <c r="C17" t="s">
        <v>166</v>
      </c>
      <c r="D17" s="1">
        <v>500</v>
      </c>
    </row>
    <row r="19" spans="2:4" x14ac:dyDescent="0.2">
      <c r="B19" s="3" t="s">
        <v>53</v>
      </c>
      <c r="D19" s="1">
        <v>3000</v>
      </c>
    </row>
    <row r="20" spans="2:4" x14ac:dyDescent="0.2">
      <c r="B20" s="3" t="s">
        <v>54</v>
      </c>
      <c r="D20" s="1">
        <v>3000</v>
      </c>
    </row>
    <row r="21" spans="2:4" x14ac:dyDescent="0.2">
      <c r="B21" s="3" t="s">
        <v>55</v>
      </c>
      <c r="D21" s="1">
        <v>3000</v>
      </c>
    </row>
    <row r="22" spans="2:4" x14ac:dyDescent="0.2">
      <c r="D22" s="49"/>
    </row>
    <row r="23" spans="2:4" x14ac:dyDescent="0.2">
      <c r="D23" s="48">
        <f>SUM(D5:D22)</f>
        <v>51946</v>
      </c>
    </row>
    <row r="25" spans="2:4" x14ac:dyDescent="0.2">
      <c r="B25" t="s">
        <v>169</v>
      </c>
      <c r="D25" s="1">
        <v>5000</v>
      </c>
    </row>
    <row r="27" spans="2:4" ht="13.5" thickBot="1" x14ac:dyDescent="0.25">
      <c r="D27" s="50">
        <f>SUM(D23:D26)</f>
        <v>56946</v>
      </c>
    </row>
    <row r="28" spans="2:4" ht="13.5" thickTop="1" x14ac:dyDescent="0.2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75" x14ac:dyDescent="0.2"/>
  <cols>
    <col min="1" max="1" width="11.7109375" bestFit="1" customWidth="1"/>
    <col min="6" max="6" width="47" bestFit="1" customWidth="1"/>
    <col min="8" max="8" width="10.28515625" style="52" bestFit="1" customWidth="1"/>
  </cols>
  <sheetData>
    <row r="1" spans="1:11" x14ac:dyDescent="0.2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">
      <c r="A149" s="53"/>
    </row>
    <row r="150" spans="1:11" x14ac:dyDescent="0.2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25">
      <c r="A162" s="56" t="s">
        <v>120</v>
      </c>
      <c r="E162" s="54"/>
      <c r="H162" s="55"/>
    </row>
    <row r="163" spans="1:11" x14ac:dyDescent="0.2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x14ac:dyDescent="0.2">
      <c r="A187" s="53"/>
      <c r="G187" s="58" t="s">
        <v>646</v>
      </c>
      <c r="H187" s="59">
        <f>SUM(H163:H186)</f>
        <v>1312.4500000000003</v>
      </c>
    </row>
    <row r="188" spans="1:11" x14ac:dyDescent="0.2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">
      <c r="F193" t="s">
        <v>659</v>
      </c>
      <c r="H193" s="52">
        <v>2174.35</v>
      </c>
    </row>
    <row r="194" spans="1:11" x14ac:dyDescent="0.2">
      <c r="G194" t="s">
        <v>660</v>
      </c>
      <c r="H194" s="59">
        <f>SUM(H187:H193)</f>
        <v>-49909.500000000007</v>
      </c>
    </row>
    <row r="195" spans="1:11" ht="18" x14ac:dyDescent="0.25">
      <c r="A195" s="56" t="s">
        <v>661</v>
      </c>
    </row>
    <row r="196" spans="1:11" x14ac:dyDescent="0.2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">
      <c r="A200" s="53"/>
      <c r="H200"/>
    </row>
    <row r="201" spans="1:11" x14ac:dyDescent="0.2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">
      <c r="H224"/>
    </row>
    <row r="225" spans="8:8" x14ac:dyDescent="0.2">
      <c r="H225" s="63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0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H26" sqref="H26"/>
    </sheetView>
  </sheetViews>
  <sheetFormatPr defaultRowHeight="12.75" x14ac:dyDescent="0.2"/>
  <cols>
    <col min="1" max="1" width="30.28515625" customWidth="1"/>
    <col min="2" max="2" width="16" style="224" bestFit="1" customWidth="1"/>
    <col min="3" max="3" width="11.85546875" style="224" bestFit="1" customWidth="1"/>
    <col min="4" max="4" width="6.42578125" customWidth="1"/>
    <col min="5" max="5" width="16" style="224" bestFit="1" customWidth="1"/>
    <col min="6" max="6" width="11.85546875" style="224" bestFit="1" customWidth="1"/>
    <col min="7" max="7" width="6.42578125" style="79" customWidth="1"/>
    <col min="8" max="8" width="11.7109375" customWidth="1"/>
  </cols>
  <sheetData>
    <row r="1" spans="1:7" ht="31.5" customHeight="1" x14ac:dyDescent="0.2">
      <c r="A1" s="47" t="s">
        <v>152</v>
      </c>
    </row>
    <row r="2" spans="1:7" ht="15.75" x14ac:dyDescent="0.2">
      <c r="A2" s="42" t="s">
        <v>168</v>
      </c>
      <c r="B2" s="472" t="e">
        <f>'Budget 2018-19'!#REF!</f>
        <v>#REF!</v>
      </c>
      <c r="C2" s="473"/>
      <c r="E2" s="472">
        <v>43100</v>
      </c>
      <c r="F2" s="473"/>
    </row>
    <row r="3" spans="1:7" ht="10.5" customHeight="1" x14ac:dyDescent="0.2">
      <c r="A3" s="43"/>
      <c r="B3" s="225"/>
      <c r="C3" s="226"/>
      <c r="D3" s="83"/>
      <c r="E3" s="225"/>
      <c r="F3" s="226"/>
      <c r="G3" s="83"/>
    </row>
    <row r="4" spans="1:7" x14ac:dyDescent="0.2">
      <c r="A4" s="44" t="s">
        <v>153</v>
      </c>
      <c r="B4" s="225"/>
      <c r="C4" s="226"/>
      <c r="D4" s="83"/>
      <c r="E4" s="225"/>
      <c r="F4" s="226"/>
      <c r="G4" s="83"/>
    </row>
    <row r="5" spans="1:7" x14ac:dyDescent="0.2">
      <c r="A5" s="43"/>
      <c r="B5" s="225"/>
      <c r="C5" s="226"/>
      <c r="D5" s="84"/>
      <c r="E5" s="225"/>
      <c r="F5" s="226"/>
      <c r="G5" s="84"/>
    </row>
    <row r="6" spans="1:7" x14ac:dyDescent="0.2">
      <c r="A6" s="43" t="s">
        <v>154</v>
      </c>
      <c r="B6" s="227"/>
      <c r="C6" s="228">
        <f>+TB!D5</f>
        <v>812217</v>
      </c>
      <c r="D6" s="84"/>
      <c r="E6" s="227"/>
      <c r="F6" s="228">
        <v>806220</v>
      </c>
      <c r="G6" s="84"/>
    </row>
    <row r="7" spans="1:7" x14ac:dyDescent="0.2">
      <c r="A7" s="43"/>
      <c r="B7" s="227"/>
      <c r="C7" s="228"/>
      <c r="D7" s="84"/>
      <c r="E7" s="227"/>
      <c r="F7" s="228"/>
      <c r="G7" s="84"/>
    </row>
    <row r="8" spans="1:7" x14ac:dyDescent="0.2">
      <c r="A8" s="44" t="s">
        <v>155</v>
      </c>
      <c r="B8" s="227"/>
      <c r="C8" s="228"/>
      <c r="D8" s="84"/>
      <c r="E8" s="227"/>
      <c r="F8" s="228"/>
      <c r="G8" s="84"/>
    </row>
    <row r="9" spans="1:7" s="79" customFormat="1" x14ac:dyDescent="0.2">
      <c r="A9" s="44"/>
      <c r="B9" s="227"/>
      <c r="C9" s="228"/>
      <c r="D9" s="84"/>
      <c r="E9" s="227"/>
      <c r="F9" s="228"/>
      <c r="G9" s="84"/>
    </row>
    <row r="10" spans="1:7" s="79" customFormat="1" x14ac:dyDescent="0.2">
      <c r="A10" s="43" t="s">
        <v>1086</v>
      </c>
      <c r="B10" s="227">
        <f>TB!C6</f>
        <v>0</v>
      </c>
      <c r="C10" s="228"/>
      <c r="D10" s="84"/>
      <c r="E10" s="227"/>
      <c r="F10" s="228"/>
      <c r="G10" s="84"/>
    </row>
    <row r="11" spans="1:7" x14ac:dyDescent="0.2">
      <c r="A11" s="43" t="s">
        <v>781</v>
      </c>
      <c r="B11" s="227">
        <f>TB!D7</f>
        <v>0</v>
      </c>
      <c r="C11" s="228"/>
      <c r="D11" s="84"/>
      <c r="E11" s="227">
        <v>0</v>
      </c>
      <c r="F11" s="228"/>
      <c r="G11" s="84"/>
    </row>
    <row r="12" spans="1:7" s="79" customFormat="1" x14ac:dyDescent="0.2">
      <c r="A12" s="43" t="s">
        <v>806</v>
      </c>
      <c r="B12" s="227">
        <f>-TB!D26</f>
        <v>0</v>
      </c>
      <c r="C12" s="228"/>
      <c r="D12" s="84"/>
      <c r="E12" s="227">
        <v>4344.84</v>
      </c>
      <c r="F12" s="228"/>
      <c r="G12" s="84"/>
    </row>
    <row r="13" spans="1:7" x14ac:dyDescent="0.2">
      <c r="A13" s="43" t="s">
        <v>817</v>
      </c>
      <c r="B13" s="227">
        <f>TB!D16</f>
        <v>25400.2</v>
      </c>
      <c r="C13" s="228"/>
      <c r="D13" s="84"/>
      <c r="E13" s="227">
        <v>430.4</v>
      </c>
      <c r="F13" s="228"/>
      <c r="G13" s="84"/>
    </row>
    <row r="14" spans="1:7" s="79" customFormat="1" x14ac:dyDescent="0.2">
      <c r="A14" s="43" t="s">
        <v>1005</v>
      </c>
      <c r="B14" s="227">
        <f>TB!D12</f>
        <v>5854.23</v>
      </c>
      <c r="C14" s="228"/>
      <c r="D14" s="84"/>
      <c r="E14" s="227">
        <v>8087.91</v>
      </c>
      <c r="F14" s="228"/>
      <c r="G14" s="84"/>
    </row>
    <row r="15" spans="1:7" x14ac:dyDescent="0.2">
      <c r="A15" s="43" t="s">
        <v>156</v>
      </c>
      <c r="B15" s="227">
        <f>SUM(TB!D8:D11)+TB!D15</f>
        <v>1820.21</v>
      </c>
      <c r="C15" s="228"/>
      <c r="D15" s="84"/>
      <c r="E15" s="227">
        <v>46260.480000000003</v>
      </c>
      <c r="F15" s="228"/>
      <c r="G15" s="84"/>
    </row>
    <row r="16" spans="1:7" x14ac:dyDescent="0.2">
      <c r="A16" s="43"/>
      <c r="B16" s="229">
        <f>SUM(B10:B15)</f>
        <v>33074.639999999999</v>
      </c>
      <c r="C16" s="226"/>
      <c r="D16" s="84"/>
      <c r="E16" s="229">
        <f>SUM(E11:E15)</f>
        <v>59123.630000000005</v>
      </c>
      <c r="F16" s="226"/>
      <c r="G16" s="84"/>
    </row>
    <row r="17" spans="1:10" x14ac:dyDescent="0.2">
      <c r="A17" s="44" t="s">
        <v>157</v>
      </c>
      <c r="B17" s="225"/>
      <c r="C17" s="226"/>
      <c r="D17" s="84"/>
      <c r="E17" s="225"/>
      <c r="F17" s="226"/>
      <c r="G17" s="84"/>
      <c r="I17" s="78"/>
      <c r="J17" s="78"/>
    </row>
    <row r="18" spans="1:10" x14ac:dyDescent="0.2">
      <c r="A18" s="43"/>
      <c r="B18" s="225"/>
      <c r="C18" s="226"/>
      <c r="D18" s="84"/>
      <c r="E18" s="225"/>
      <c r="F18" s="226"/>
      <c r="G18" s="84"/>
      <c r="I18" s="78"/>
      <c r="J18" s="78"/>
    </row>
    <row r="19" spans="1:10" ht="25.5" x14ac:dyDescent="0.2">
      <c r="A19" s="44" t="s">
        <v>158</v>
      </c>
      <c r="B19" s="225"/>
      <c r="C19" s="226"/>
      <c r="D19" s="84"/>
      <c r="E19" s="225"/>
      <c r="F19" s="226"/>
      <c r="G19" s="84"/>
      <c r="H19" s="78"/>
      <c r="I19" s="78"/>
      <c r="J19" s="78"/>
    </row>
    <row r="20" spans="1:10" s="79" customFormat="1" x14ac:dyDescent="0.2">
      <c r="A20" s="43" t="s">
        <v>170</v>
      </c>
      <c r="B20" s="227">
        <f>-TB!D17</f>
        <v>43033.38</v>
      </c>
      <c r="C20" s="226"/>
      <c r="D20" s="84"/>
      <c r="E20" s="227">
        <v>51861.37</v>
      </c>
      <c r="F20" s="226"/>
      <c r="G20" s="84"/>
      <c r="I20" s="78"/>
      <c r="J20" s="78"/>
    </row>
    <row r="21" spans="1:10" x14ac:dyDescent="0.2">
      <c r="A21" s="43" t="s">
        <v>986</v>
      </c>
      <c r="B21" s="227">
        <f>-TB!D13</f>
        <v>22190.23</v>
      </c>
      <c r="C21" s="226"/>
      <c r="D21" s="84"/>
      <c r="E21" s="227">
        <v>32384.17</v>
      </c>
      <c r="F21" s="226"/>
      <c r="G21" s="84"/>
      <c r="I21" s="78"/>
      <c r="J21" s="78"/>
    </row>
    <row r="22" spans="1:10" x14ac:dyDescent="0.2">
      <c r="A22" s="43" t="s">
        <v>780</v>
      </c>
      <c r="B22" s="227">
        <f>-TB!D14-TB!D19-TB!D20-TB!D21</f>
        <v>0</v>
      </c>
      <c r="C22" s="226"/>
      <c r="D22" s="84"/>
      <c r="E22" s="227">
        <v>0</v>
      </c>
      <c r="F22" s="226"/>
      <c r="G22" s="84"/>
      <c r="I22" s="78"/>
      <c r="J22" s="78"/>
    </row>
    <row r="23" spans="1:10" s="79" customFormat="1" x14ac:dyDescent="0.2">
      <c r="A23" s="43" t="s">
        <v>807</v>
      </c>
      <c r="B23" s="227">
        <f>TB!D25</f>
        <v>0</v>
      </c>
      <c r="C23" s="226"/>
      <c r="D23" s="84"/>
      <c r="E23" s="227">
        <v>4344.84</v>
      </c>
      <c r="F23" s="226"/>
      <c r="G23" s="84"/>
      <c r="I23" s="78"/>
      <c r="J23" s="78"/>
    </row>
    <row r="24" spans="1:10" x14ac:dyDescent="0.2">
      <c r="A24" s="43" t="s">
        <v>120</v>
      </c>
      <c r="B24" s="227">
        <f>-TB!D22</f>
        <v>0</v>
      </c>
      <c r="C24" s="226"/>
      <c r="D24" s="84"/>
      <c r="E24" s="227">
        <v>0</v>
      </c>
      <c r="F24" s="226"/>
      <c r="G24" s="84"/>
      <c r="I24" s="78"/>
      <c r="J24" s="78"/>
    </row>
    <row r="25" spans="1:10" s="79" customFormat="1" x14ac:dyDescent="0.2">
      <c r="A25" s="43" t="s">
        <v>992</v>
      </c>
      <c r="B25" s="227">
        <f>-TB!C24</f>
        <v>0</v>
      </c>
      <c r="C25" s="226"/>
      <c r="D25" s="84"/>
      <c r="E25" s="227">
        <v>0</v>
      </c>
      <c r="F25" s="226"/>
      <c r="G25" s="84"/>
      <c r="I25" s="78"/>
      <c r="J25" s="78"/>
    </row>
    <row r="26" spans="1:10" x14ac:dyDescent="0.2">
      <c r="A26" s="43"/>
      <c r="B26" s="229">
        <f>SUM(B20:B25)</f>
        <v>65223.61</v>
      </c>
      <c r="C26" s="226"/>
      <c r="D26" s="84"/>
      <c r="E26" s="229">
        <f>SUM(E20:E25)</f>
        <v>88590.38</v>
      </c>
      <c r="F26" s="226"/>
      <c r="G26" s="84"/>
      <c r="I26" s="78"/>
      <c r="J26" s="78"/>
    </row>
    <row r="27" spans="1:10" x14ac:dyDescent="0.2">
      <c r="A27" s="43"/>
      <c r="B27" s="225"/>
      <c r="C27" s="226"/>
      <c r="D27" s="84"/>
      <c r="E27" s="225"/>
      <c r="F27" s="226"/>
      <c r="G27" s="84"/>
      <c r="I27" s="78"/>
      <c r="J27" s="78"/>
    </row>
    <row r="28" spans="1:10" x14ac:dyDescent="0.2">
      <c r="A28" s="46"/>
      <c r="B28" s="225"/>
      <c r="C28" s="226"/>
      <c r="D28" s="84"/>
      <c r="E28" s="225"/>
      <c r="F28" s="226"/>
      <c r="G28" s="84"/>
      <c r="I28" s="78"/>
      <c r="J28" s="78"/>
    </row>
    <row r="29" spans="1:10" x14ac:dyDescent="0.2">
      <c r="A29" s="46" t="s">
        <v>167</v>
      </c>
      <c r="B29" s="225"/>
      <c r="C29" s="226">
        <f>+B16-B26</f>
        <v>-32148.97</v>
      </c>
      <c r="D29" s="84"/>
      <c r="E29" s="225"/>
      <c r="F29" s="226">
        <f>+E16-E26</f>
        <v>-29466.75</v>
      </c>
      <c r="G29" s="84"/>
      <c r="I29" s="78"/>
      <c r="J29" s="78"/>
    </row>
    <row r="30" spans="1:10" x14ac:dyDescent="0.2">
      <c r="A30" s="43"/>
      <c r="B30" s="225"/>
      <c r="C30" s="226"/>
      <c r="D30" s="84"/>
      <c r="E30" s="225"/>
      <c r="F30" s="226"/>
      <c r="G30" s="84"/>
      <c r="I30" s="78"/>
      <c r="J30" s="78"/>
    </row>
    <row r="31" spans="1:10" x14ac:dyDescent="0.2">
      <c r="A31" s="44" t="s">
        <v>159</v>
      </c>
      <c r="B31" s="225"/>
      <c r="C31" s="230">
        <f>+C29+C6</f>
        <v>780068.03</v>
      </c>
      <c r="D31" s="84"/>
      <c r="E31" s="225"/>
      <c r="F31" s="230">
        <f>+F29+F6</f>
        <v>776753.25</v>
      </c>
      <c r="G31" s="84"/>
      <c r="I31" s="78"/>
      <c r="J31" s="78"/>
    </row>
    <row r="32" spans="1:10" x14ac:dyDescent="0.2">
      <c r="A32" s="43"/>
      <c r="B32" s="225"/>
      <c r="C32" s="226"/>
      <c r="D32" s="84"/>
      <c r="E32" s="225"/>
      <c r="F32" s="226"/>
      <c r="G32" s="84"/>
      <c r="I32" s="78"/>
      <c r="J32" s="78"/>
    </row>
    <row r="33" spans="1:10" x14ac:dyDescent="0.2">
      <c r="A33" s="43"/>
      <c r="B33" s="225"/>
      <c r="C33" s="226"/>
      <c r="D33" s="84"/>
      <c r="E33" s="225"/>
      <c r="F33" s="226"/>
      <c r="G33" s="84"/>
      <c r="I33" s="78"/>
      <c r="J33" s="78"/>
    </row>
    <row r="34" spans="1:10" x14ac:dyDescent="0.2">
      <c r="A34" s="43"/>
      <c r="B34" s="225"/>
      <c r="C34" s="226"/>
      <c r="D34" s="84"/>
      <c r="E34" s="225"/>
      <c r="F34" s="226"/>
      <c r="G34" s="84"/>
      <c r="I34" s="78"/>
      <c r="J34" s="78"/>
    </row>
    <row r="35" spans="1:10" x14ac:dyDescent="0.2">
      <c r="A35" s="43" t="s">
        <v>160</v>
      </c>
      <c r="B35" s="225"/>
      <c r="C35" s="228">
        <f>-TB!D29-TB!D30-TB!D31-TB!D32-TB!D33</f>
        <v>554692.75</v>
      </c>
      <c r="D35" s="85"/>
      <c r="E35" s="225"/>
      <c r="F35" s="228">
        <v>560452.76</v>
      </c>
      <c r="G35" s="85"/>
      <c r="I35" s="78"/>
      <c r="J35" s="78"/>
    </row>
    <row r="36" spans="1:10" x14ac:dyDescent="0.2">
      <c r="A36" s="43" t="s">
        <v>161</v>
      </c>
      <c r="B36" s="225"/>
      <c r="C36" s="228">
        <f>-TB!D27-TB!D28</f>
        <v>220377.12999999995</v>
      </c>
      <c r="D36" s="85"/>
      <c r="E36" s="225"/>
      <c r="F36" s="228">
        <v>229759.17000000004</v>
      </c>
      <c r="G36" s="85"/>
      <c r="I36" s="48"/>
      <c r="J36" s="78"/>
    </row>
    <row r="37" spans="1:10" ht="12.75" customHeight="1" x14ac:dyDescent="0.2">
      <c r="A37" s="43" t="s">
        <v>818</v>
      </c>
      <c r="B37" s="225"/>
      <c r="C37" s="228">
        <f>-TB!D121</f>
        <v>4998.1499999999724</v>
      </c>
      <c r="D37" s="84"/>
      <c r="E37" s="225"/>
      <c r="F37" s="228">
        <v>-13458.679999999993</v>
      </c>
      <c r="G37" s="84"/>
      <c r="I37" s="78"/>
      <c r="J37" s="78"/>
    </row>
    <row r="38" spans="1:10" x14ac:dyDescent="0.2">
      <c r="A38" s="43"/>
      <c r="B38" s="225"/>
      <c r="C38" s="226"/>
      <c r="D38" s="84"/>
      <c r="E38" s="225"/>
      <c r="F38" s="226"/>
      <c r="G38" s="84"/>
      <c r="I38" s="78"/>
      <c r="J38" s="78"/>
    </row>
    <row r="39" spans="1:10" x14ac:dyDescent="0.2">
      <c r="A39" s="45" t="s">
        <v>162</v>
      </c>
      <c r="B39" s="225"/>
      <c r="C39" s="230">
        <f>SUM(C35:C38)</f>
        <v>780068.02999999991</v>
      </c>
      <c r="D39" s="84"/>
      <c r="E39" s="225"/>
      <c r="F39" s="230">
        <f>SUM(F35:F38)</f>
        <v>776753.25</v>
      </c>
      <c r="G39" s="84"/>
      <c r="I39" s="78"/>
      <c r="J39" s="78"/>
    </row>
    <row r="40" spans="1:10" x14ac:dyDescent="0.2">
      <c r="A40" s="43"/>
      <c r="B40" s="225"/>
      <c r="C40" s="226"/>
      <c r="D40" s="84"/>
      <c r="E40" s="225"/>
      <c r="F40" s="226"/>
      <c r="G40" s="84"/>
      <c r="I40" s="78"/>
      <c r="J40" s="78"/>
    </row>
    <row r="41" spans="1:10" x14ac:dyDescent="0.2">
      <c r="B41" s="231" t="s">
        <v>988</v>
      </c>
      <c r="C41" s="232">
        <f>TB!D4</f>
        <v>0</v>
      </c>
      <c r="D41" s="84"/>
      <c r="E41" s="231" t="s">
        <v>988</v>
      </c>
      <c r="F41" s="232">
        <f>F31-F39</f>
        <v>0</v>
      </c>
      <c r="G41" s="84"/>
      <c r="I41" s="78"/>
      <c r="J41" s="78"/>
    </row>
    <row r="42" spans="1:10" x14ac:dyDescent="0.2">
      <c r="B42" s="233"/>
      <c r="C42" s="233"/>
      <c r="D42" s="4"/>
      <c r="E42" s="233"/>
      <c r="F42" s="233"/>
      <c r="G42" s="4"/>
      <c r="I42" s="78"/>
      <c r="J42" s="78"/>
    </row>
    <row r="43" spans="1:10" x14ac:dyDescent="0.2">
      <c r="B43" s="233"/>
      <c r="C43" s="234">
        <f>ROUND(C31-C39+C41,2)</f>
        <v>0</v>
      </c>
      <c r="D43" s="4"/>
      <c r="E43" s="233"/>
      <c r="F43" s="234">
        <f>ROUND(F31-F39+F41,2)</f>
        <v>0</v>
      </c>
      <c r="G43" s="4"/>
      <c r="I43" s="78"/>
      <c r="J43" s="78"/>
    </row>
    <row r="44" spans="1:10" x14ac:dyDescent="0.2">
      <c r="B44" s="233"/>
      <c r="C44" s="234"/>
      <c r="D44" s="4"/>
      <c r="E44" s="233"/>
      <c r="F44" s="234"/>
      <c r="G44" s="4"/>
      <c r="I44" s="78"/>
      <c r="J44" s="78"/>
    </row>
    <row r="45" spans="1:10" x14ac:dyDescent="0.2">
      <c r="D45" s="1"/>
      <c r="G45" s="1"/>
      <c r="I45" s="78"/>
      <c r="J45" s="78"/>
    </row>
    <row r="46" spans="1:10" x14ac:dyDescent="0.2">
      <c r="D46" s="1"/>
      <c r="G46" s="1"/>
      <c r="I46" s="78"/>
      <c r="J46" s="78"/>
    </row>
    <row r="47" spans="1:10" x14ac:dyDescent="0.2">
      <c r="B47" s="235"/>
      <c r="C47" s="236"/>
      <c r="D47" s="1"/>
      <c r="E47" s="235"/>
      <c r="F47" s="236"/>
      <c r="G47" s="1"/>
      <c r="I47" s="78"/>
      <c r="J47" s="78"/>
    </row>
    <row r="48" spans="1:10" x14ac:dyDescent="0.2">
      <c r="B48" s="235"/>
      <c r="C48" s="236"/>
      <c r="E48" s="235"/>
      <c r="F48" s="236"/>
      <c r="I48" s="78"/>
      <c r="J48" s="78"/>
    </row>
    <row r="49" spans="1:7" s="3" customFormat="1" x14ac:dyDescent="0.2">
      <c r="A49"/>
      <c r="B49" s="235"/>
      <c r="C49" s="235"/>
      <c r="D49"/>
      <c r="E49" s="235"/>
      <c r="F49" s="235"/>
      <c r="G49" s="79"/>
    </row>
    <row r="50" spans="1:7" x14ac:dyDescent="0.2">
      <c r="A50" s="6"/>
      <c r="B50" s="237"/>
      <c r="C50" s="236"/>
      <c r="D50" s="3"/>
      <c r="E50" s="237"/>
      <c r="F50" s="236"/>
      <c r="G50" s="3"/>
    </row>
  </sheetData>
  <mergeCells count="2">
    <mergeCell ref="B2:C2"/>
    <mergeCell ref="E2:F2"/>
  </mergeCells>
  <phoneticPr fontId="156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zoomScaleNormal="100" zoomScaleSheetLayoutView="70" workbookViewId="0">
      <pane ySplit="3" topLeftCell="A112" activePane="bottomLeft" state="frozen"/>
      <selection pane="bottomLeft" activeCell="D143" sqref="D143"/>
    </sheetView>
  </sheetViews>
  <sheetFormatPr defaultColWidth="9.140625" defaultRowHeight="11.1" customHeight="1" x14ac:dyDescent="0.2"/>
  <cols>
    <col min="1" max="1" width="14.5703125" style="91" bestFit="1" customWidth="1"/>
    <col min="2" max="2" width="39.5703125" style="91" bestFit="1" customWidth="1"/>
    <col min="3" max="4" width="18.5703125" style="116" customWidth="1"/>
    <col min="5" max="5" width="16.28515625" style="91" bestFit="1" customWidth="1"/>
    <col min="6" max="6" width="13" style="116" customWidth="1"/>
    <col min="7" max="16384" width="9.140625" style="91"/>
  </cols>
  <sheetData>
    <row r="1" spans="1:6" s="89" customFormat="1" ht="18.75" thickBot="1" x14ac:dyDescent="0.25">
      <c r="A1" s="86" t="s">
        <v>995</v>
      </c>
      <c r="B1" s="87"/>
      <c r="C1" s="108"/>
      <c r="D1" s="108"/>
      <c r="E1" s="88"/>
      <c r="F1" s="121"/>
    </row>
    <row r="2" spans="1:6" ht="11.1" customHeight="1" thickBot="1" x14ac:dyDescent="0.25">
      <c r="A2" s="90" t="s">
        <v>785</v>
      </c>
      <c r="B2" s="90" t="s">
        <v>786</v>
      </c>
      <c r="C2" s="109" t="s">
        <v>963</v>
      </c>
      <c r="D2" s="109" t="s">
        <v>923</v>
      </c>
      <c r="E2" s="474" t="s">
        <v>931</v>
      </c>
      <c r="F2" s="475"/>
    </row>
    <row r="3" spans="1:6" ht="11.1" customHeight="1" thickBot="1" x14ac:dyDescent="0.25">
      <c r="A3" s="92"/>
      <c r="B3" s="92"/>
      <c r="C3" s="110">
        <f>SUM(C4:C119)</f>
        <v>5.1159076974727213E-12</v>
      </c>
      <c r="D3" s="110">
        <f>SUM(D4:D119)</f>
        <v>5.1159076974727213E-12</v>
      </c>
      <c r="E3" s="93">
        <f>SUM(E4:E119)</f>
        <v>0</v>
      </c>
      <c r="F3" s="124"/>
    </row>
    <row r="4" spans="1:6" ht="12.75" customHeight="1" x14ac:dyDescent="0.2">
      <c r="A4" s="94">
        <v>9999</v>
      </c>
      <c r="B4" s="95" t="s">
        <v>954</v>
      </c>
      <c r="C4" s="111"/>
      <c r="D4" s="117">
        <f t="shared" ref="D4:D12" si="0">+C4+E4</f>
        <v>0</v>
      </c>
      <c r="E4" s="105">
        <f t="shared" ref="E4:E15" si="1">SUM(F4:F4)</f>
        <v>0</v>
      </c>
      <c r="F4" s="126"/>
    </row>
    <row r="5" spans="1:6" ht="12.75" customHeight="1" x14ac:dyDescent="0.2">
      <c r="A5" s="94" t="s">
        <v>787</v>
      </c>
      <c r="B5" s="95" t="s">
        <v>154</v>
      </c>
      <c r="C5" s="111">
        <v>4563</v>
      </c>
      <c r="D5" s="117">
        <f t="shared" si="0"/>
        <v>4563</v>
      </c>
      <c r="E5" s="105">
        <f t="shared" si="1"/>
        <v>0</v>
      </c>
      <c r="F5" s="128"/>
    </row>
    <row r="6" spans="1:6" ht="12.75" customHeight="1" x14ac:dyDescent="0.2">
      <c r="A6" s="94" t="s">
        <v>1080</v>
      </c>
      <c r="B6" s="95" t="s">
        <v>1081</v>
      </c>
      <c r="C6" s="111">
        <v>-415</v>
      </c>
      <c r="D6" s="117">
        <f t="shared" si="0"/>
        <v>-415</v>
      </c>
      <c r="E6" s="105"/>
      <c r="F6" s="128"/>
    </row>
    <row r="7" spans="1:6" ht="12.75" customHeight="1" x14ac:dyDescent="0.2">
      <c r="A7" s="94" t="s">
        <v>788</v>
      </c>
      <c r="B7" s="95" t="s">
        <v>781</v>
      </c>
      <c r="C7" s="111">
        <v>19455.150000000001</v>
      </c>
      <c r="D7" s="117">
        <f t="shared" si="0"/>
        <v>19455.150000000001</v>
      </c>
      <c r="E7" s="105">
        <f t="shared" si="1"/>
        <v>0</v>
      </c>
      <c r="F7" s="128"/>
    </row>
    <row r="8" spans="1:6" ht="12.75" customHeight="1" x14ac:dyDescent="0.2">
      <c r="A8" s="94" t="s">
        <v>789</v>
      </c>
      <c r="B8" s="95" t="s">
        <v>790</v>
      </c>
      <c r="C8" s="111"/>
      <c r="D8" s="117">
        <f t="shared" si="0"/>
        <v>0</v>
      </c>
      <c r="E8" s="105">
        <f t="shared" si="1"/>
        <v>0</v>
      </c>
      <c r="F8" s="128"/>
    </row>
    <row r="9" spans="1:6" ht="12.75" customHeight="1" x14ac:dyDescent="0.2">
      <c r="A9" s="94" t="s">
        <v>791</v>
      </c>
      <c r="B9" s="95" t="s">
        <v>792</v>
      </c>
      <c r="C9" s="111">
        <v>-1766.5</v>
      </c>
      <c r="D9" s="199">
        <f t="shared" si="0"/>
        <v>-1766.5</v>
      </c>
      <c r="E9" s="105">
        <f t="shared" si="1"/>
        <v>0</v>
      </c>
      <c r="F9" s="128"/>
    </row>
    <row r="10" spans="1:6" ht="12.75" customHeight="1" x14ac:dyDescent="0.2">
      <c r="A10" s="94" t="s">
        <v>793</v>
      </c>
      <c r="B10" s="95" t="s">
        <v>794</v>
      </c>
      <c r="C10" s="111">
        <v>-21608.82</v>
      </c>
      <c r="D10" s="117">
        <f t="shared" si="0"/>
        <v>-21608.82</v>
      </c>
      <c r="E10" s="105">
        <f t="shared" si="1"/>
        <v>0</v>
      </c>
      <c r="F10" s="128"/>
    </row>
    <row r="11" spans="1:6" ht="12.75" customHeight="1" x14ac:dyDescent="0.2">
      <c r="A11" s="94" t="s">
        <v>795</v>
      </c>
      <c r="B11" s="95" t="s">
        <v>796</v>
      </c>
      <c r="C11" s="111"/>
      <c r="D11" s="117">
        <f t="shared" si="0"/>
        <v>0</v>
      </c>
      <c r="E11" s="105">
        <f t="shared" si="1"/>
        <v>0</v>
      </c>
      <c r="F11" s="128"/>
    </row>
    <row r="12" spans="1:6" ht="12.75" customHeight="1" x14ac:dyDescent="0.2">
      <c r="A12" s="94" t="s">
        <v>998</v>
      </c>
      <c r="B12" s="95" t="s">
        <v>999</v>
      </c>
      <c r="C12" s="111">
        <v>5854.23</v>
      </c>
      <c r="D12" s="117">
        <f t="shared" si="0"/>
        <v>5854.23</v>
      </c>
      <c r="E12" s="105">
        <f t="shared" si="1"/>
        <v>0</v>
      </c>
      <c r="F12" s="128"/>
    </row>
    <row r="13" spans="1:6" ht="12.75" customHeight="1" x14ac:dyDescent="0.2">
      <c r="A13" s="94" t="s">
        <v>797</v>
      </c>
      <c r="B13" s="95" t="s">
        <v>798</v>
      </c>
      <c r="C13" s="111">
        <v>-15950.23</v>
      </c>
      <c r="D13" s="117">
        <f t="shared" ref="D13:D34" si="2">+C13+E13</f>
        <v>-15950.23</v>
      </c>
      <c r="E13" s="105">
        <f t="shared" si="1"/>
        <v>0</v>
      </c>
      <c r="F13" s="128"/>
    </row>
    <row r="14" spans="1:6" ht="12.75" customHeight="1" x14ac:dyDescent="0.2">
      <c r="A14" s="94" t="s">
        <v>799</v>
      </c>
      <c r="B14" s="95" t="s">
        <v>780</v>
      </c>
      <c r="C14" s="111"/>
      <c r="D14" s="117">
        <f t="shared" si="2"/>
        <v>0</v>
      </c>
      <c r="E14" s="105">
        <f t="shared" si="1"/>
        <v>0</v>
      </c>
      <c r="F14" s="128"/>
    </row>
    <row r="15" spans="1:6" ht="12.75" customHeight="1" x14ac:dyDescent="0.2">
      <c r="A15" s="94" t="s">
        <v>996</v>
      </c>
      <c r="B15" s="95" t="s">
        <v>997</v>
      </c>
      <c r="C15" s="115">
        <v>330</v>
      </c>
      <c r="D15" s="139">
        <f t="shared" si="2"/>
        <v>330</v>
      </c>
      <c r="E15" s="105">
        <f t="shared" si="1"/>
        <v>0</v>
      </c>
      <c r="F15" s="128"/>
    </row>
    <row r="16" spans="1:6" ht="12.75" customHeight="1" x14ac:dyDescent="0.2">
      <c r="A16" s="94" t="s">
        <v>816</v>
      </c>
      <c r="B16" s="95" t="s">
        <v>817</v>
      </c>
      <c r="C16" s="111">
        <v>-135.33000000000001</v>
      </c>
      <c r="D16" s="117">
        <f t="shared" si="2"/>
        <v>-135.33000000000001</v>
      </c>
      <c r="E16" s="105">
        <f t="shared" ref="E16:E34" si="3">SUM(F16:F16)</f>
        <v>0</v>
      </c>
      <c r="F16" s="128"/>
    </row>
    <row r="17" spans="1:6" ht="12.75" customHeight="1" x14ac:dyDescent="0.2">
      <c r="A17" s="94" t="s">
        <v>783</v>
      </c>
      <c r="B17" s="95" t="s">
        <v>170</v>
      </c>
      <c r="C17" s="111">
        <v>5263.5</v>
      </c>
      <c r="D17" s="117">
        <f t="shared" si="2"/>
        <v>5263.5</v>
      </c>
      <c r="E17" s="105">
        <f t="shared" si="3"/>
        <v>0</v>
      </c>
      <c r="F17" s="128"/>
    </row>
    <row r="18" spans="1:6" ht="12.75" customHeight="1" x14ac:dyDescent="0.2">
      <c r="A18" s="94" t="s">
        <v>694</v>
      </c>
      <c r="B18" s="95" t="s">
        <v>800</v>
      </c>
      <c r="C18" s="111"/>
      <c r="D18" s="117">
        <f t="shared" si="2"/>
        <v>0</v>
      </c>
      <c r="E18" s="105">
        <f t="shared" si="3"/>
        <v>0</v>
      </c>
      <c r="F18" s="128"/>
    </row>
    <row r="19" spans="1:6" ht="12.75" customHeight="1" x14ac:dyDescent="0.2">
      <c r="A19" s="94" t="s">
        <v>801</v>
      </c>
      <c r="B19" s="95" t="s">
        <v>802</v>
      </c>
      <c r="C19" s="111"/>
      <c r="D19" s="117">
        <f t="shared" si="2"/>
        <v>0</v>
      </c>
      <c r="E19" s="105">
        <f t="shared" si="3"/>
        <v>0</v>
      </c>
      <c r="F19" s="128"/>
    </row>
    <row r="20" spans="1:6" ht="12.75" customHeight="1" x14ac:dyDescent="0.2">
      <c r="A20" s="94" t="s">
        <v>926</v>
      </c>
      <c r="B20" s="95" t="s">
        <v>927</v>
      </c>
      <c r="C20" s="111"/>
      <c r="D20" s="117">
        <f t="shared" si="2"/>
        <v>0</v>
      </c>
      <c r="E20" s="105">
        <f t="shared" si="3"/>
        <v>0</v>
      </c>
      <c r="F20" s="128"/>
    </row>
    <row r="21" spans="1:6" ht="12.75" customHeight="1" x14ac:dyDescent="0.2">
      <c r="A21" s="94" t="s">
        <v>814</v>
      </c>
      <c r="B21" s="95" t="s">
        <v>815</v>
      </c>
      <c r="C21" s="111"/>
      <c r="D21" s="117">
        <f t="shared" si="2"/>
        <v>0</v>
      </c>
      <c r="E21" s="105">
        <f t="shared" si="3"/>
        <v>0</v>
      </c>
      <c r="F21" s="128"/>
    </row>
    <row r="22" spans="1:6" ht="12.75" customHeight="1" x14ac:dyDescent="0.2">
      <c r="A22" s="94" t="s">
        <v>664</v>
      </c>
      <c r="B22" s="95" t="s">
        <v>989</v>
      </c>
      <c r="C22" s="111">
        <v>-1819.71</v>
      </c>
      <c r="D22" s="117">
        <f t="shared" si="2"/>
        <v>-1819.71</v>
      </c>
      <c r="E22" s="105">
        <f t="shared" si="3"/>
        <v>0</v>
      </c>
      <c r="F22" s="128"/>
    </row>
    <row r="23" spans="1:6" ht="12.75" customHeight="1" x14ac:dyDescent="0.2">
      <c r="A23" s="94" t="s">
        <v>991</v>
      </c>
      <c r="B23" s="95" t="s">
        <v>990</v>
      </c>
      <c r="C23" s="111"/>
      <c r="D23" s="117">
        <f t="shared" si="2"/>
        <v>0</v>
      </c>
      <c r="E23" s="105">
        <f t="shared" si="3"/>
        <v>0</v>
      </c>
      <c r="F23" s="128"/>
    </row>
    <row r="24" spans="1:6" ht="12.75" customHeight="1" x14ac:dyDescent="0.2">
      <c r="A24" s="94" t="s">
        <v>803</v>
      </c>
      <c r="B24" s="95" t="s">
        <v>804</v>
      </c>
      <c r="C24" s="111"/>
      <c r="D24" s="117">
        <f t="shared" si="2"/>
        <v>0</v>
      </c>
      <c r="E24" s="105">
        <f t="shared" si="3"/>
        <v>0</v>
      </c>
      <c r="F24" s="128"/>
    </row>
    <row r="25" spans="1:6" ht="12.75" customHeight="1" x14ac:dyDescent="0.2">
      <c r="A25" s="94" t="s">
        <v>805</v>
      </c>
      <c r="B25" s="95" t="s">
        <v>806</v>
      </c>
      <c r="C25" s="111"/>
      <c r="D25" s="117">
        <f t="shared" si="2"/>
        <v>0</v>
      </c>
      <c r="E25" s="105">
        <f t="shared" si="3"/>
        <v>0</v>
      </c>
      <c r="F25" s="128"/>
    </row>
    <row r="26" spans="1:6" ht="12.75" customHeight="1" x14ac:dyDescent="0.2">
      <c r="A26" s="94" t="s">
        <v>697</v>
      </c>
      <c r="B26" s="95" t="s">
        <v>807</v>
      </c>
      <c r="C26" s="111"/>
      <c r="D26" s="117">
        <f t="shared" si="2"/>
        <v>0</v>
      </c>
      <c r="E26" s="105">
        <f t="shared" si="3"/>
        <v>0</v>
      </c>
      <c r="F26" s="128"/>
    </row>
    <row r="27" spans="1:6" ht="12.75" customHeight="1" x14ac:dyDescent="0.2">
      <c r="A27" s="94" t="s">
        <v>808</v>
      </c>
      <c r="B27" s="95" t="s">
        <v>809</v>
      </c>
      <c r="C27" s="111"/>
      <c r="D27" s="117">
        <f t="shared" si="2"/>
        <v>0</v>
      </c>
      <c r="E27" s="105">
        <f t="shared" si="3"/>
        <v>0</v>
      </c>
      <c r="F27" s="128"/>
    </row>
    <row r="28" spans="1:6" ht="12.75" customHeight="1" x14ac:dyDescent="0.2">
      <c r="A28" s="94" t="s">
        <v>934</v>
      </c>
      <c r="B28" s="95" t="s">
        <v>953</v>
      </c>
      <c r="C28" s="111">
        <v>-2362.19</v>
      </c>
      <c r="D28" s="117">
        <f t="shared" si="2"/>
        <v>-2362.19</v>
      </c>
      <c r="E28" s="105">
        <f t="shared" si="3"/>
        <v>0</v>
      </c>
      <c r="F28" s="128"/>
    </row>
    <row r="29" spans="1:6" ht="12.75" customHeight="1" x14ac:dyDescent="0.2">
      <c r="A29" s="97" t="s">
        <v>810</v>
      </c>
      <c r="B29" s="98" t="s">
        <v>811</v>
      </c>
      <c r="C29" s="111"/>
      <c r="D29" s="117">
        <f t="shared" si="2"/>
        <v>0</v>
      </c>
      <c r="E29" s="105">
        <f t="shared" si="3"/>
        <v>0</v>
      </c>
      <c r="F29" s="128"/>
    </row>
    <row r="30" spans="1:6" ht="12.75" customHeight="1" x14ac:dyDescent="0.2">
      <c r="A30" s="97" t="s">
        <v>1050</v>
      </c>
      <c r="B30" s="98" t="s">
        <v>1062</v>
      </c>
      <c r="C30" s="111">
        <v>-3587.9</v>
      </c>
      <c r="D30" s="117">
        <f t="shared" si="2"/>
        <v>-3587.9</v>
      </c>
      <c r="E30" s="105">
        <f t="shared" si="3"/>
        <v>0</v>
      </c>
      <c r="F30" s="128"/>
    </row>
    <row r="31" spans="1:6" ht="12.75" customHeight="1" x14ac:dyDescent="0.2">
      <c r="A31" s="97" t="s">
        <v>1052</v>
      </c>
      <c r="B31" s="98" t="s">
        <v>1063</v>
      </c>
      <c r="C31" s="111">
        <v>-3399.24</v>
      </c>
      <c r="D31" s="117">
        <f t="shared" si="2"/>
        <v>-3399.24</v>
      </c>
      <c r="E31" s="105">
        <f t="shared" si="3"/>
        <v>0</v>
      </c>
      <c r="F31" s="128"/>
    </row>
    <row r="32" spans="1:6" ht="12.75" customHeight="1" x14ac:dyDescent="0.2">
      <c r="A32" s="97" t="s">
        <v>1051</v>
      </c>
      <c r="B32" s="98" t="s">
        <v>1064</v>
      </c>
      <c r="C32" s="111">
        <v>1694.4</v>
      </c>
      <c r="D32" s="117">
        <f t="shared" si="2"/>
        <v>1694.4</v>
      </c>
      <c r="E32" s="105">
        <f t="shared" si="3"/>
        <v>0</v>
      </c>
      <c r="F32" s="128"/>
    </row>
    <row r="33" spans="1:6" ht="12.75" customHeight="1" x14ac:dyDescent="0.2">
      <c r="A33" s="97" t="s">
        <v>1061</v>
      </c>
      <c r="B33" s="98" t="s">
        <v>1065</v>
      </c>
      <c r="C33" s="111"/>
      <c r="D33" s="117">
        <f t="shared" si="2"/>
        <v>0</v>
      </c>
      <c r="E33" s="105">
        <f t="shared" si="3"/>
        <v>0</v>
      </c>
      <c r="F33" s="128"/>
    </row>
    <row r="34" spans="1:6" ht="12.75" customHeight="1" thickBot="1" x14ac:dyDescent="0.25">
      <c r="A34" s="99" t="s">
        <v>812</v>
      </c>
      <c r="B34" s="100" t="s">
        <v>813</v>
      </c>
      <c r="C34" s="110"/>
      <c r="D34" s="118">
        <f t="shared" si="2"/>
        <v>0</v>
      </c>
      <c r="E34" s="105">
        <f t="shared" si="3"/>
        <v>0</v>
      </c>
      <c r="F34" s="132"/>
    </row>
    <row r="35" spans="1:6" ht="12.75" customHeight="1" x14ac:dyDescent="0.2">
      <c r="A35" s="101"/>
      <c r="B35" s="102"/>
      <c r="C35" s="112"/>
      <c r="D35" s="112"/>
      <c r="E35" s="106"/>
      <c r="F35" s="133"/>
    </row>
    <row r="36" spans="1:6" ht="12.75" customHeight="1" thickBot="1" x14ac:dyDescent="0.25">
      <c r="A36" s="99"/>
      <c r="B36" s="100"/>
      <c r="C36" s="113"/>
      <c r="D36" s="113"/>
      <c r="E36" s="107"/>
      <c r="F36" s="134"/>
    </row>
    <row r="37" spans="1:6" ht="12.75" customHeight="1" x14ac:dyDescent="0.2">
      <c r="A37" s="91" t="s">
        <v>822</v>
      </c>
      <c r="B37" s="91" t="s">
        <v>823</v>
      </c>
      <c r="C37" s="111"/>
      <c r="D37" s="117">
        <f t="shared" ref="D37:D70" si="4">+C37+E37</f>
        <v>0</v>
      </c>
      <c r="E37" s="105">
        <f t="shared" ref="E37:E102" si="5">SUM(F37:F37)</f>
        <v>0</v>
      </c>
      <c r="F37" s="128"/>
    </row>
    <row r="38" spans="1:6" ht="12.75" customHeight="1" x14ac:dyDescent="0.2">
      <c r="A38" s="91" t="s">
        <v>824</v>
      </c>
      <c r="B38" s="91" t="s">
        <v>955</v>
      </c>
      <c r="C38" s="114">
        <v>-2663.17</v>
      </c>
      <c r="D38" s="119">
        <f t="shared" si="4"/>
        <v>-2663.17</v>
      </c>
      <c r="E38" s="105">
        <f t="shared" si="5"/>
        <v>0</v>
      </c>
      <c r="F38" s="128"/>
    </row>
    <row r="39" spans="1:6" ht="12.75" customHeight="1" x14ac:dyDescent="0.2">
      <c r="A39" s="91" t="s">
        <v>825</v>
      </c>
      <c r="B39" s="91" t="s">
        <v>826</v>
      </c>
      <c r="C39" s="114"/>
      <c r="D39" s="119">
        <f t="shared" si="4"/>
        <v>0</v>
      </c>
      <c r="E39" s="105">
        <f t="shared" si="5"/>
        <v>0</v>
      </c>
      <c r="F39" s="128"/>
    </row>
    <row r="40" spans="1:6" ht="12.75" customHeight="1" x14ac:dyDescent="0.2">
      <c r="A40" s="91" t="s">
        <v>827</v>
      </c>
      <c r="B40" s="91" t="s">
        <v>956</v>
      </c>
      <c r="C40" s="114">
        <v>-1205.8</v>
      </c>
      <c r="D40" s="119">
        <f t="shared" si="4"/>
        <v>-1205.8</v>
      </c>
      <c r="E40" s="105">
        <f t="shared" si="5"/>
        <v>0</v>
      </c>
      <c r="F40" s="128"/>
    </row>
    <row r="41" spans="1:6" ht="12.75" customHeight="1" x14ac:dyDescent="0.2">
      <c r="A41" s="91" t="s">
        <v>828</v>
      </c>
      <c r="B41" s="91" t="s">
        <v>782</v>
      </c>
      <c r="C41" s="114"/>
      <c r="D41" s="119">
        <f t="shared" si="4"/>
        <v>0</v>
      </c>
      <c r="E41" s="105">
        <f t="shared" si="5"/>
        <v>0</v>
      </c>
      <c r="F41" s="128"/>
    </row>
    <row r="42" spans="1:6" ht="12.75" customHeight="1" x14ac:dyDescent="0.2">
      <c r="A42" s="94" t="s">
        <v>829</v>
      </c>
      <c r="B42" s="94" t="s">
        <v>830</v>
      </c>
      <c r="C42" s="114"/>
      <c r="D42" s="119">
        <f t="shared" si="4"/>
        <v>0</v>
      </c>
      <c r="E42" s="105">
        <f t="shared" si="5"/>
        <v>0</v>
      </c>
      <c r="F42" s="128"/>
    </row>
    <row r="43" spans="1:6" ht="12.75" customHeight="1" x14ac:dyDescent="0.2">
      <c r="A43" s="94" t="s">
        <v>831</v>
      </c>
      <c r="B43" s="95" t="s">
        <v>832</v>
      </c>
      <c r="C43" s="140">
        <v>-2493.2800000000002</v>
      </c>
      <c r="D43" s="141">
        <f t="shared" si="4"/>
        <v>-2493.2800000000002</v>
      </c>
      <c r="E43" s="105">
        <f t="shared" si="5"/>
        <v>0</v>
      </c>
      <c r="F43" s="128"/>
    </row>
    <row r="44" spans="1:6" ht="12.75" customHeight="1" x14ac:dyDescent="0.2">
      <c r="A44" s="94" t="s">
        <v>833</v>
      </c>
      <c r="B44" s="95" t="s">
        <v>834</v>
      </c>
      <c r="C44" s="114">
        <v>-29.23</v>
      </c>
      <c r="D44" s="119">
        <f t="shared" si="4"/>
        <v>-29.23</v>
      </c>
      <c r="E44" s="105">
        <f t="shared" si="5"/>
        <v>0</v>
      </c>
      <c r="F44" s="128"/>
    </row>
    <row r="45" spans="1:6" ht="12.75" customHeight="1" x14ac:dyDescent="0.2">
      <c r="A45" s="94" t="s">
        <v>835</v>
      </c>
      <c r="B45" s="95" t="s">
        <v>836</v>
      </c>
      <c r="C45" s="114">
        <v>-601</v>
      </c>
      <c r="D45" s="119">
        <f t="shared" si="4"/>
        <v>-601</v>
      </c>
      <c r="E45" s="105">
        <f t="shared" si="5"/>
        <v>0</v>
      </c>
      <c r="F45" s="128"/>
    </row>
    <row r="46" spans="1:6" ht="12.75" customHeight="1" x14ac:dyDescent="0.2">
      <c r="A46" s="94" t="s">
        <v>837</v>
      </c>
      <c r="B46" s="95" t="s">
        <v>838</v>
      </c>
      <c r="C46" s="140"/>
      <c r="D46" s="119">
        <f t="shared" si="4"/>
        <v>0</v>
      </c>
      <c r="E46" s="105">
        <f t="shared" si="5"/>
        <v>0</v>
      </c>
      <c r="F46" s="128"/>
    </row>
    <row r="47" spans="1:6" ht="12.75" customHeight="1" x14ac:dyDescent="0.2">
      <c r="A47" s="94" t="s">
        <v>839</v>
      </c>
      <c r="B47" s="95" t="s">
        <v>5</v>
      </c>
      <c r="C47" s="140"/>
      <c r="D47" s="119">
        <f t="shared" si="4"/>
        <v>0</v>
      </c>
      <c r="E47" s="105">
        <f t="shared" si="5"/>
        <v>0</v>
      </c>
      <c r="F47" s="128"/>
    </row>
    <row r="48" spans="1:6" ht="12.75" customHeight="1" x14ac:dyDescent="0.2">
      <c r="A48" s="94" t="s">
        <v>1078</v>
      </c>
      <c r="B48" s="95" t="s">
        <v>5</v>
      </c>
      <c r="C48" s="140">
        <v>-6640</v>
      </c>
      <c r="D48" s="119">
        <f t="shared" si="4"/>
        <v>-6640</v>
      </c>
      <c r="E48" s="105"/>
      <c r="F48" s="128"/>
    </row>
    <row r="49" spans="1:6" ht="12.75" customHeight="1" x14ac:dyDescent="0.2">
      <c r="A49" s="94" t="s">
        <v>840</v>
      </c>
      <c r="B49" s="95" t="s">
        <v>6</v>
      </c>
      <c r="C49" s="140"/>
      <c r="D49" s="119">
        <f t="shared" si="4"/>
        <v>0</v>
      </c>
      <c r="E49" s="105">
        <f t="shared" si="5"/>
        <v>0</v>
      </c>
      <c r="F49" s="128"/>
    </row>
    <row r="50" spans="1:6" ht="12.75" customHeight="1" x14ac:dyDescent="0.2">
      <c r="A50" s="94" t="s">
        <v>841</v>
      </c>
      <c r="B50" s="95" t="s">
        <v>92</v>
      </c>
      <c r="C50" s="140"/>
      <c r="D50" s="119">
        <f t="shared" si="4"/>
        <v>0</v>
      </c>
      <c r="E50" s="105">
        <f t="shared" si="5"/>
        <v>0</v>
      </c>
      <c r="F50" s="128"/>
    </row>
    <row r="51" spans="1:6" ht="12.75" customHeight="1" x14ac:dyDescent="0.2">
      <c r="A51" s="94" t="s">
        <v>842</v>
      </c>
      <c r="B51" s="95" t="s">
        <v>843</v>
      </c>
      <c r="C51" s="140">
        <v>-10986.68</v>
      </c>
      <c r="D51" s="119">
        <f t="shared" si="4"/>
        <v>-10986.68</v>
      </c>
      <c r="E51" s="105">
        <f t="shared" si="5"/>
        <v>0</v>
      </c>
      <c r="F51" s="128"/>
    </row>
    <row r="52" spans="1:6" ht="12.75" customHeight="1" x14ac:dyDescent="0.2">
      <c r="A52" s="94" t="s">
        <v>1079</v>
      </c>
      <c r="B52" s="95" t="s">
        <v>843</v>
      </c>
      <c r="C52" s="140">
        <v>-12400.15</v>
      </c>
      <c r="D52" s="119">
        <f t="shared" si="4"/>
        <v>-12400.15</v>
      </c>
      <c r="E52" s="105"/>
      <c r="F52" s="128"/>
    </row>
    <row r="53" spans="1:6" ht="12.75" customHeight="1" x14ac:dyDescent="0.2">
      <c r="A53" s="94" t="s">
        <v>949</v>
      </c>
      <c r="B53" s="95" t="s">
        <v>950</v>
      </c>
      <c r="C53" s="140"/>
      <c r="D53" s="119">
        <f t="shared" si="4"/>
        <v>0</v>
      </c>
      <c r="E53" s="105">
        <f t="shared" si="5"/>
        <v>0</v>
      </c>
      <c r="F53" s="128"/>
    </row>
    <row r="54" spans="1:6" ht="12.75" customHeight="1" x14ac:dyDescent="0.2">
      <c r="A54" s="94" t="s">
        <v>844</v>
      </c>
      <c r="B54" s="95" t="s">
        <v>845</v>
      </c>
      <c r="C54" s="140"/>
      <c r="D54" s="119">
        <f t="shared" si="4"/>
        <v>0</v>
      </c>
      <c r="E54" s="105">
        <f t="shared" si="5"/>
        <v>0</v>
      </c>
      <c r="F54" s="128"/>
    </row>
    <row r="55" spans="1:6" ht="12.75" customHeight="1" x14ac:dyDescent="0.2">
      <c r="A55" s="94" t="s">
        <v>846</v>
      </c>
      <c r="B55" s="95" t="s">
        <v>847</v>
      </c>
      <c r="C55" s="114"/>
      <c r="D55" s="119">
        <f t="shared" si="4"/>
        <v>0</v>
      </c>
      <c r="E55" s="105">
        <f t="shared" si="5"/>
        <v>0</v>
      </c>
      <c r="F55" s="128"/>
    </row>
    <row r="56" spans="1:6" ht="12.75" customHeight="1" x14ac:dyDescent="0.2">
      <c r="A56" s="94" t="s">
        <v>848</v>
      </c>
      <c r="B56" s="95" t="s">
        <v>849</v>
      </c>
      <c r="C56" s="114"/>
      <c r="D56" s="119">
        <f t="shared" si="4"/>
        <v>0</v>
      </c>
      <c r="E56" s="105">
        <f t="shared" si="5"/>
        <v>0</v>
      </c>
      <c r="F56" s="128"/>
    </row>
    <row r="57" spans="1:6" ht="12.75" customHeight="1" x14ac:dyDescent="0.2">
      <c r="A57" s="96" t="s">
        <v>964</v>
      </c>
      <c r="B57" s="96" t="s">
        <v>976</v>
      </c>
      <c r="C57" s="114"/>
      <c r="D57" s="119">
        <f t="shared" si="4"/>
        <v>0</v>
      </c>
      <c r="E57" s="105">
        <f t="shared" si="5"/>
        <v>0</v>
      </c>
      <c r="F57" s="128"/>
    </row>
    <row r="58" spans="1:6" ht="12.75" customHeight="1" x14ac:dyDescent="0.2">
      <c r="A58" s="96" t="s">
        <v>965</v>
      </c>
      <c r="B58" s="96" t="s">
        <v>977</v>
      </c>
      <c r="C58" s="114"/>
      <c r="D58" s="119">
        <f t="shared" si="4"/>
        <v>0</v>
      </c>
      <c r="E58" s="105">
        <f t="shared" si="5"/>
        <v>0</v>
      </c>
      <c r="F58" s="128"/>
    </row>
    <row r="59" spans="1:6" ht="12.75" customHeight="1" x14ac:dyDescent="0.2">
      <c r="A59" s="96" t="s">
        <v>966</v>
      </c>
      <c r="B59" s="96" t="s">
        <v>978</v>
      </c>
      <c r="C59" s="114"/>
      <c r="D59" s="119">
        <f t="shared" si="4"/>
        <v>0</v>
      </c>
      <c r="E59" s="105">
        <f t="shared" si="5"/>
        <v>0</v>
      </c>
      <c r="F59" s="128"/>
    </row>
    <row r="60" spans="1:6" ht="12.75" customHeight="1" x14ac:dyDescent="0.2">
      <c r="A60" s="96" t="s">
        <v>1000</v>
      </c>
      <c r="B60" s="96" t="s">
        <v>1001</v>
      </c>
      <c r="C60" s="114"/>
      <c r="D60" s="119">
        <f t="shared" si="4"/>
        <v>0</v>
      </c>
      <c r="E60" s="105">
        <f t="shared" si="5"/>
        <v>0</v>
      </c>
      <c r="F60" s="128"/>
    </row>
    <row r="61" spans="1:6" ht="12.75" customHeight="1" x14ac:dyDescent="0.2">
      <c r="A61" s="94" t="s">
        <v>850</v>
      </c>
      <c r="B61" s="95" t="s">
        <v>957</v>
      </c>
      <c r="C61" s="142">
        <v>3915</v>
      </c>
      <c r="D61" s="143">
        <f t="shared" si="4"/>
        <v>3915</v>
      </c>
      <c r="E61" s="105">
        <f t="shared" si="5"/>
        <v>0</v>
      </c>
      <c r="F61" s="128"/>
    </row>
    <row r="62" spans="1:6" ht="12.75" customHeight="1" x14ac:dyDescent="0.2">
      <c r="A62" s="94" t="s">
        <v>851</v>
      </c>
      <c r="B62" s="95" t="s">
        <v>852</v>
      </c>
      <c r="C62" s="142"/>
      <c r="D62" s="143">
        <f t="shared" si="4"/>
        <v>0</v>
      </c>
      <c r="E62" s="105">
        <f t="shared" si="5"/>
        <v>0</v>
      </c>
      <c r="F62" s="128"/>
    </row>
    <row r="63" spans="1:6" ht="12.75" customHeight="1" x14ac:dyDescent="0.2">
      <c r="A63" s="94" t="s">
        <v>853</v>
      </c>
      <c r="B63" s="95" t="s">
        <v>854</v>
      </c>
      <c r="C63" s="142"/>
      <c r="D63" s="143">
        <f t="shared" si="4"/>
        <v>0</v>
      </c>
      <c r="E63" s="105">
        <f t="shared" si="5"/>
        <v>0</v>
      </c>
      <c r="F63" s="128"/>
    </row>
    <row r="64" spans="1:6" ht="12.75" customHeight="1" x14ac:dyDescent="0.2">
      <c r="A64" s="94" t="s">
        <v>855</v>
      </c>
      <c r="B64" s="95" t="s">
        <v>856</v>
      </c>
      <c r="C64" s="142"/>
      <c r="D64" s="143">
        <f t="shared" si="4"/>
        <v>0</v>
      </c>
      <c r="E64" s="105">
        <f t="shared" si="5"/>
        <v>0</v>
      </c>
      <c r="F64" s="128"/>
    </row>
    <row r="65" spans="1:6" ht="12.75" customHeight="1" x14ac:dyDescent="0.2">
      <c r="A65" s="94" t="s">
        <v>857</v>
      </c>
      <c r="B65" s="95" t="s">
        <v>858</v>
      </c>
      <c r="C65" s="266">
        <v>9754.2999999999993</v>
      </c>
      <c r="D65" s="143">
        <f t="shared" si="4"/>
        <v>9754.2999999999993</v>
      </c>
      <c r="E65" s="105">
        <f t="shared" si="5"/>
        <v>0</v>
      </c>
      <c r="F65" s="128"/>
    </row>
    <row r="66" spans="1:6" ht="12.75" customHeight="1" x14ac:dyDescent="0.2">
      <c r="A66" s="94" t="s">
        <v>702</v>
      </c>
      <c r="B66" s="95" t="s">
        <v>958</v>
      </c>
      <c r="C66" s="142">
        <v>-397.03</v>
      </c>
      <c r="D66" s="143">
        <f t="shared" si="4"/>
        <v>-397.03</v>
      </c>
      <c r="E66" s="105">
        <f t="shared" si="5"/>
        <v>0</v>
      </c>
      <c r="F66" s="128"/>
    </row>
    <row r="67" spans="1:6" ht="12.75" customHeight="1" x14ac:dyDescent="0.2">
      <c r="A67" s="94" t="s">
        <v>859</v>
      </c>
      <c r="B67" s="95" t="s">
        <v>860</v>
      </c>
      <c r="C67" s="142">
        <v>-1934.08</v>
      </c>
      <c r="D67" s="143">
        <f t="shared" si="4"/>
        <v>-1934.08</v>
      </c>
      <c r="E67" s="105">
        <f t="shared" si="5"/>
        <v>0</v>
      </c>
      <c r="F67" s="128"/>
    </row>
    <row r="68" spans="1:6" ht="12.75" customHeight="1" x14ac:dyDescent="0.2">
      <c r="A68" s="94" t="s">
        <v>861</v>
      </c>
      <c r="B68" s="95" t="s">
        <v>862</v>
      </c>
      <c r="C68" s="142">
        <v>10789.72</v>
      </c>
      <c r="D68" s="143">
        <f t="shared" si="4"/>
        <v>10789.72</v>
      </c>
      <c r="E68" s="105">
        <f t="shared" si="5"/>
        <v>0</v>
      </c>
      <c r="F68" s="128"/>
    </row>
    <row r="69" spans="1:6" ht="12.75" customHeight="1" x14ac:dyDescent="0.2">
      <c r="A69" s="94" t="s">
        <v>863</v>
      </c>
      <c r="B69" s="95" t="s">
        <v>864</v>
      </c>
      <c r="C69" s="142"/>
      <c r="D69" s="143">
        <f t="shared" si="4"/>
        <v>0</v>
      </c>
      <c r="E69" s="105">
        <f t="shared" si="5"/>
        <v>0</v>
      </c>
      <c r="F69" s="128"/>
    </row>
    <row r="70" spans="1:6" ht="12.75" customHeight="1" x14ac:dyDescent="0.2">
      <c r="A70" s="94" t="s">
        <v>865</v>
      </c>
      <c r="B70" s="95" t="s">
        <v>866</v>
      </c>
      <c r="C70" s="142"/>
      <c r="D70" s="143">
        <f t="shared" si="4"/>
        <v>0</v>
      </c>
      <c r="E70" s="105">
        <f t="shared" si="5"/>
        <v>0</v>
      </c>
      <c r="F70" s="128"/>
    </row>
    <row r="71" spans="1:6" ht="12.75" customHeight="1" x14ac:dyDescent="0.2">
      <c r="A71" s="94" t="s">
        <v>867</v>
      </c>
      <c r="B71" s="95" t="s">
        <v>868</v>
      </c>
      <c r="C71" s="142"/>
      <c r="D71" s="143">
        <f t="shared" ref="D71:D102" si="6">+C71+E71</f>
        <v>0</v>
      </c>
      <c r="E71" s="105">
        <f t="shared" si="5"/>
        <v>0</v>
      </c>
      <c r="F71" s="128"/>
    </row>
    <row r="72" spans="1:6" ht="12.75" customHeight="1" x14ac:dyDescent="0.2">
      <c r="A72" s="94" t="s">
        <v>869</v>
      </c>
      <c r="B72" s="95" t="s">
        <v>870</v>
      </c>
      <c r="C72" s="142"/>
      <c r="D72" s="143">
        <f t="shared" si="6"/>
        <v>0</v>
      </c>
      <c r="E72" s="105">
        <f t="shared" si="5"/>
        <v>0</v>
      </c>
      <c r="F72" s="128"/>
    </row>
    <row r="73" spans="1:6" ht="12.75" customHeight="1" x14ac:dyDescent="0.2">
      <c r="A73" s="94" t="s">
        <v>871</v>
      </c>
      <c r="B73" s="95" t="s">
        <v>870</v>
      </c>
      <c r="C73" s="142"/>
      <c r="D73" s="143">
        <f t="shared" si="6"/>
        <v>0</v>
      </c>
      <c r="E73" s="105">
        <f t="shared" si="5"/>
        <v>0</v>
      </c>
      <c r="F73" s="128"/>
    </row>
    <row r="74" spans="1:6" ht="12.75" customHeight="1" x14ac:dyDescent="0.2">
      <c r="A74" s="94" t="s">
        <v>872</v>
      </c>
      <c r="B74" s="95" t="s">
        <v>873</v>
      </c>
      <c r="C74" s="142"/>
      <c r="D74" s="143">
        <f t="shared" si="6"/>
        <v>0</v>
      </c>
      <c r="E74" s="105">
        <f t="shared" si="5"/>
        <v>0</v>
      </c>
      <c r="F74" s="128"/>
    </row>
    <row r="75" spans="1:6" ht="12.75" customHeight="1" x14ac:dyDescent="0.2">
      <c r="A75" s="94" t="s">
        <v>874</v>
      </c>
      <c r="B75" s="95" t="s">
        <v>875</v>
      </c>
      <c r="C75" s="142"/>
      <c r="D75" s="143">
        <f t="shared" si="6"/>
        <v>0</v>
      </c>
      <c r="E75" s="105">
        <f t="shared" si="5"/>
        <v>0</v>
      </c>
      <c r="F75" s="128"/>
    </row>
    <row r="76" spans="1:6" ht="12.75" customHeight="1" x14ac:dyDescent="0.2">
      <c r="A76" s="94" t="s">
        <v>924</v>
      </c>
      <c r="B76" s="95" t="s">
        <v>925</v>
      </c>
      <c r="C76" s="266">
        <v>1733.34</v>
      </c>
      <c r="D76" s="143">
        <f t="shared" si="6"/>
        <v>1733.34</v>
      </c>
      <c r="E76" s="105">
        <f t="shared" si="5"/>
        <v>0</v>
      </c>
      <c r="F76" s="128"/>
    </row>
    <row r="77" spans="1:6" ht="12.75" customHeight="1" x14ac:dyDescent="0.2">
      <c r="A77" s="94" t="s">
        <v>876</v>
      </c>
      <c r="B77" s="95" t="s">
        <v>877</v>
      </c>
      <c r="C77" s="142"/>
      <c r="D77" s="143">
        <f t="shared" si="6"/>
        <v>0</v>
      </c>
      <c r="E77" s="105">
        <f t="shared" si="5"/>
        <v>0</v>
      </c>
      <c r="F77" s="128"/>
    </row>
    <row r="78" spans="1:6" ht="12.75" customHeight="1" x14ac:dyDescent="0.2">
      <c r="A78" s="94" t="s">
        <v>878</v>
      </c>
      <c r="B78" s="95" t="s">
        <v>5</v>
      </c>
      <c r="C78" s="142">
        <v>4332.43</v>
      </c>
      <c r="D78" s="143">
        <f t="shared" si="6"/>
        <v>4332.43</v>
      </c>
      <c r="E78" s="105">
        <f t="shared" si="5"/>
        <v>0</v>
      </c>
      <c r="F78" s="128"/>
    </row>
    <row r="79" spans="1:6" ht="12.75" customHeight="1" x14ac:dyDescent="0.2">
      <c r="A79" s="94" t="s">
        <v>879</v>
      </c>
      <c r="B79" s="95" t="s">
        <v>880</v>
      </c>
      <c r="C79" s="142"/>
      <c r="D79" s="143">
        <f t="shared" si="6"/>
        <v>0</v>
      </c>
      <c r="E79" s="105">
        <f t="shared" si="5"/>
        <v>0</v>
      </c>
      <c r="F79" s="128"/>
    </row>
    <row r="80" spans="1:6" ht="12.75" customHeight="1" x14ac:dyDescent="0.2">
      <c r="A80" s="94" t="s">
        <v>951</v>
      </c>
      <c r="B80" s="95" t="s">
        <v>952</v>
      </c>
      <c r="C80" s="114"/>
      <c r="D80" s="119">
        <f t="shared" si="6"/>
        <v>0</v>
      </c>
      <c r="E80" s="105">
        <f t="shared" si="5"/>
        <v>0</v>
      </c>
      <c r="F80" s="128"/>
    </row>
    <row r="81" spans="1:6" ht="12.75" customHeight="1" x14ac:dyDescent="0.2">
      <c r="A81" s="94" t="s">
        <v>962</v>
      </c>
      <c r="B81" s="95" t="s">
        <v>961</v>
      </c>
      <c r="C81" s="266">
        <v>6250</v>
      </c>
      <c r="D81" s="143">
        <f t="shared" si="6"/>
        <v>6250</v>
      </c>
      <c r="E81" s="105">
        <f t="shared" si="5"/>
        <v>0</v>
      </c>
      <c r="F81" s="128"/>
    </row>
    <row r="82" spans="1:6" ht="12.75" customHeight="1" x14ac:dyDescent="0.2">
      <c r="A82" s="94" t="s">
        <v>881</v>
      </c>
      <c r="B82" s="95" t="s">
        <v>730</v>
      </c>
      <c r="C82" s="266">
        <v>850.08</v>
      </c>
      <c r="D82" s="143">
        <f t="shared" si="6"/>
        <v>850.08</v>
      </c>
      <c r="E82" s="105">
        <f t="shared" si="5"/>
        <v>0</v>
      </c>
      <c r="F82" s="128"/>
    </row>
    <row r="83" spans="1:6" ht="12.75" customHeight="1" x14ac:dyDescent="0.2">
      <c r="A83" s="94" t="s">
        <v>882</v>
      </c>
      <c r="B83" s="95" t="s">
        <v>883</v>
      </c>
      <c r="C83" s="266"/>
      <c r="D83" s="143">
        <f t="shared" si="6"/>
        <v>0</v>
      </c>
      <c r="E83" s="105">
        <f t="shared" si="5"/>
        <v>0</v>
      </c>
      <c r="F83" s="128"/>
    </row>
    <row r="84" spans="1:6" ht="12.75" customHeight="1" x14ac:dyDescent="0.2">
      <c r="A84" s="94" t="s">
        <v>914</v>
      </c>
      <c r="B84" s="95" t="s">
        <v>916</v>
      </c>
      <c r="C84" s="266"/>
      <c r="D84" s="143">
        <f t="shared" si="6"/>
        <v>0</v>
      </c>
      <c r="E84" s="105">
        <f t="shared" si="5"/>
        <v>0</v>
      </c>
      <c r="F84" s="128"/>
    </row>
    <row r="85" spans="1:6" ht="12.75" customHeight="1" x14ac:dyDescent="0.2">
      <c r="A85" s="94" t="s">
        <v>915</v>
      </c>
      <c r="B85" s="95" t="s">
        <v>917</v>
      </c>
      <c r="C85" s="266"/>
      <c r="D85" s="143">
        <f t="shared" si="6"/>
        <v>0</v>
      </c>
      <c r="E85" s="105">
        <f t="shared" si="5"/>
        <v>0</v>
      </c>
      <c r="F85" s="128"/>
    </row>
    <row r="86" spans="1:6" ht="12.75" customHeight="1" x14ac:dyDescent="0.2">
      <c r="A86" s="94" t="s">
        <v>921</v>
      </c>
      <c r="B86" s="95" t="s">
        <v>922</v>
      </c>
      <c r="C86" s="266"/>
      <c r="D86" s="143">
        <f t="shared" si="6"/>
        <v>0</v>
      </c>
      <c r="E86" s="105">
        <f t="shared" si="5"/>
        <v>0</v>
      </c>
      <c r="F86" s="128"/>
    </row>
    <row r="87" spans="1:6" ht="12.75" customHeight="1" x14ac:dyDescent="0.2">
      <c r="A87" s="94" t="s">
        <v>700</v>
      </c>
      <c r="B87" s="95" t="s">
        <v>884</v>
      </c>
      <c r="C87" s="266">
        <v>205.54</v>
      </c>
      <c r="D87" s="143">
        <f t="shared" si="6"/>
        <v>205.54</v>
      </c>
      <c r="E87" s="105">
        <f t="shared" si="5"/>
        <v>0</v>
      </c>
      <c r="F87" s="128"/>
    </row>
    <row r="88" spans="1:6" ht="12.75" customHeight="1" x14ac:dyDescent="0.2">
      <c r="A88" s="94" t="s">
        <v>601</v>
      </c>
      <c r="B88" s="95" t="s">
        <v>885</v>
      </c>
      <c r="C88" s="266"/>
      <c r="D88" s="143">
        <f t="shared" si="6"/>
        <v>0</v>
      </c>
      <c r="E88" s="105">
        <f t="shared" si="5"/>
        <v>0</v>
      </c>
      <c r="F88" s="128"/>
    </row>
    <row r="89" spans="1:6" ht="12.75" customHeight="1" x14ac:dyDescent="0.2">
      <c r="A89" s="94" t="s">
        <v>886</v>
      </c>
      <c r="B89" s="95" t="s">
        <v>887</v>
      </c>
      <c r="C89" s="266">
        <v>1.1499999999999999</v>
      </c>
      <c r="D89" s="143">
        <f t="shared" si="6"/>
        <v>1.1499999999999999</v>
      </c>
      <c r="E89" s="105">
        <f t="shared" si="5"/>
        <v>0</v>
      </c>
      <c r="F89" s="128"/>
    </row>
    <row r="90" spans="1:6" ht="12.75" customHeight="1" x14ac:dyDescent="0.2">
      <c r="A90" s="94" t="s">
        <v>1053</v>
      </c>
      <c r="B90" s="95" t="s">
        <v>1066</v>
      </c>
      <c r="C90" s="266">
        <v>1177.47</v>
      </c>
      <c r="D90" s="143">
        <f t="shared" si="6"/>
        <v>1177.47</v>
      </c>
      <c r="E90" s="105">
        <f t="shared" si="5"/>
        <v>0</v>
      </c>
      <c r="F90" s="128"/>
    </row>
    <row r="91" spans="1:6" ht="12.75" customHeight="1" x14ac:dyDescent="0.2">
      <c r="A91" s="94" t="s">
        <v>282</v>
      </c>
      <c r="B91" s="95" t="s">
        <v>888</v>
      </c>
      <c r="C91" s="266"/>
      <c r="D91" s="143">
        <f t="shared" si="6"/>
        <v>0</v>
      </c>
      <c r="E91" s="105">
        <f t="shared" si="5"/>
        <v>0</v>
      </c>
      <c r="F91" s="128"/>
    </row>
    <row r="92" spans="1:6" ht="12.75" customHeight="1" x14ac:dyDescent="0.2">
      <c r="A92" s="94" t="s">
        <v>889</v>
      </c>
      <c r="B92" s="95" t="s">
        <v>890</v>
      </c>
      <c r="C92" s="266">
        <v>666.66</v>
      </c>
      <c r="D92" s="143">
        <f t="shared" si="6"/>
        <v>666.66</v>
      </c>
      <c r="E92" s="105">
        <f t="shared" si="5"/>
        <v>0</v>
      </c>
      <c r="F92" s="128"/>
    </row>
    <row r="93" spans="1:6" ht="12.75" customHeight="1" x14ac:dyDescent="0.2">
      <c r="A93" s="91" t="s">
        <v>891</v>
      </c>
      <c r="B93" s="95" t="s">
        <v>892</v>
      </c>
      <c r="C93" s="266">
        <v>71.31</v>
      </c>
      <c r="D93" s="143">
        <f t="shared" si="6"/>
        <v>71.31</v>
      </c>
      <c r="E93" s="105">
        <f t="shared" si="5"/>
        <v>0</v>
      </c>
      <c r="F93" s="128"/>
    </row>
    <row r="94" spans="1:6" ht="12.75" customHeight="1" x14ac:dyDescent="0.2">
      <c r="A94" s="94" t="s">
        <v>704</v>
      </c>
      <c r="B94" s="95" t="s">
        <v>893</v>
      </c>
      <c r="C94" s="266"/>
      <c r="D94" s="143">
        <f t="shared" si="6"/>
        <v>0</v>
      </c>
      <c r="E94" s="105">
        <f t="shared" si="5"/>
        <v>0</v>
      </c>
      <c r="F94" s="128"/>
    </row>
    <row r="95" spans="1:6" ht="12.75" customHeight="1" x14ac:dyDescent="0.2">
      <c r="A95" s="94" t="s">
        <v>894</v>
      </c>
      <c r="B95" s="95" t="s">
        <v>3</v>
      </c>
      <c r="C95" s="266"/>
      <c r="D95" s="143">
        <f t="shared" si="6"/>
        <v>0</v>
      </c>
      <c r="E95" s="105">
        <f t="shared" si="5"/>
        <v>0</v>
      </c>
      <c r="F95" s="128"/>
    </row>
    <row r="96" spans="1:6" ht="12.75" customHeight="1" x14ac:dyDescent="0.2">
      <c r="A96" s="94" t="s">
        <v>895</v>
      </c>
      <c r="B96" s="95" t="s">
        <v>896</v>
      </c>
      <c r="C96" s="266"/>
      <c r="D96" s="143">
        <f t="shared" si="6"/>
        <v>0</v>
      </c>
      <c r="E96" s="105">
        <f t="shared" si="5"/>
        <v>0</v>
      </c>
      <c r="F96" s="128"/>
    </row>
    <row r="97" spans="1:6" ht="12.75" customHeight="1" x14ac:dyDescent="0.2">
      <c r="A97" s="94" t="s">
        <v>897</v>
      </c>
      <c r="B97" s="95" t="s">
        <v>92</v>
      </c>
      <c r="C97" s="266"/>
      <c r="D97" s="143">
        <f t="shared" si="6"/>
        <v>0</v>
      </c>
      <c r="E97" s="105">
        <f t="shared" si="5"/>
        <v>0</v>
      </c>
      <c r="F97" s="128"/>
    </row>
    <row r="98" spans="1:6" ht="12.75" customHeight="1" x14ac:dyDescent="0.2">
      <c r="A98" s="94" t="s">
        <v>291</v>
      </c>
      <c r="B98" s="95" t="s">
        <v>14</v>
      </c>
      <c r="C98" s="266">
        <v>145.4</v>
      </c>
      <c r="D98" s="143">
        <f t="shared" si="6"/>
        <v>145.4</v>
      </c>
      <c r="E98" s="105">
        <f t="shared" si="5"/>
        <v>0</v>
      </c>
      <c r="F98" s="128"/>
    </row>
    <row r="99" spans="1:6" ht="12.75" customHeight="1" x14ac:dyDescent="0.2">
      <c r="A99" s="94" t="s">
        <v>898</v>
      </c>
      <c r="B99" s="95" t="s">
        <v>959</v>
      </c>
      <c r="C99" s="266">
        <v>4321</v>
      </c>
      <c r="D99" s="143">
        <f t="shared" si="6"/>
        <v>4321</v>
      </c>
      <c r="E99" s="105">
        <f t="shared" si="5"/>
        <v>0</v>
      </c>
      <c r="F99" s="128"/>
    </row>
    <row r="100" spans="1:6" ht="12.75" customHeight="1" x14ac:dyDescent="0.2">
      <c r="A100" s="94" t="s">
        <v>372</v>
      </c>
      <c r="B100" s="95" t="s">
        <v>164</v>
      </c>
      <c r="C100" s="266"/>
      <c r="D100" s="143">
        <f t="shared" si="6"/>
        <v>0</v>
      </c>
      <c r="E100" s="105">
        <f t="shared" si="5"/>
        <v>0</v>
      </c>
      <c r="F100" s="128"/>
    </row>
    <row r="101" spans="1:6" ht="12.75" customHeight="1" x14ac:dyDescent="0.2">
      <c r="A101" s="94" t="s">
        <v>899</v>
      </c>
      <c r="B101" s="95" t="s">
        <v>15</v>
      </c>
      <c r="C101" s="266">
        <v>229.31</v>
      </c>
      <c r="D101" s="143">
        <f t="shared" si="6"/>
        <v>229.31</v>
      </c>
      <c r="E101" s="105">
        <f t="shared" si="5"/>
        <v>0</v>
      </c>
      <c r="F101" s="128"/>
    </row>
    <row r="102" spans="1:6" ht="12.75" customHeight="1" x14ac:dyDescent="0.2">
      <c r="A102" s="94" t="s">
        <v>900</v>
      </c>
      <c r="B102" s="95" t="s">
        <v>972</v>
      </c>
      <c r="C102" s="266"/>
      <c r="D102" s="143">
        <f t="shared" si="6"/>
        <v>0</v>
      </c>
      <c r="E102" s="105">
        <f t="shared" si="5"/>
        <v>0</v>
      </c>
      <c r="F102" s="128"/>
    </row>
    <row r="103" spans="1:6" ht="12.75" customHeight="1" x14ac:dyDescent="0.2">
      <c r="A103" s="96" t="s">
        <v>967</v>
      </c>
      <c r="B103" s="91" t="s">
        <v>979</v>
      </c>
      <c r="C103" s="266"/>
      <c r="D103" s="143">
        <f t="shared" ref="D103:D119" si="7">+C103+E103</f>
        <v>0</v>
      </c>
      <c r="E103" s="105">
        <f t="shared" ref="E103:E119" si="8">SUM(F103:F103)</f>
        <v>0</v>
      </c>
      <c r="F103" s="128"/>
    </row>
    <row r="104" spans="1:6" ht="12.75" customHeight="1" x14ac:dyDescent="0.2">
      <c r="A104" s="96" t="s">
        <v>968</v>
      </c>
      <c r="B104" s="91" t="s">
        <v>980</v>
      </c>
      <c r="C104" s="266"/>
      <c r="D104" s="143">
        <f t="shared" si="7"/>
        <v>0</v>
      </c>
      <c r="E104" s="105">
        <f t="shared" si="8"/>
        <v>0</v>
      </c>
      <c r="F104" s="128"/>
    </row>
    <row r="105" spans="1:6" ht="12.75" customHeight="1" x14ac:dyDescent="0.2">
      <c r="A105" s="96" t="s">
        <v>969</v>
      </c>
      <c r="B105" s="91" t="s">
        <v>981</v>
      </c>
      <c r="C105" s="266"/>
      <c r="D105" s="143">
        <f t="shared" si="7"/>
        <v>0</v>
      </c>
      <c r="E105" s="105">
        <f t="shared" si="8"/>
        <v>0</v>
      </c>
      <c r="F105" s="128"/>
    </row>
    <row r="106" spans="1:6" ht="12.75" customHeight="1" x14ac:dyDescent="0.2">
      <c r="A106" s="96" t="s">
        <v>970</v>
      </c>
      <c r="B106" s="91" t="s">
        <v>982</v>
      </c>
      <c r="C106" s="266"/>
      <c r="D106" s="143">
        <f t="shared" si="7"/>
        <v>0</v>
      </c>
      <c r="E106" s="105">
        <f t="shared" si="8"/>
        <v>0</v>
      </c>
      <c r="F106" s="128"/>
    </row>
    <row r="107" spans="1:6" ht="12.75" customHeight="1" x14ac:dyDescent="0.2">
      <c r="A107" s="96" t="s">
        <v>973</v>
      </c>
      <c r="B107" s="91" t="s">
        <v>983</v>
      </c>
      <c r="C107" s="266"/>
      <c r="D107" s="143">
        <f t="shared" si="7"/>
        <v>0</v>
      </c>
      <c r="E107" s="105">
        <f t="shared" si="8"/>
        <v>0</v>
      </c>
      <c r="F107" s="128"/>
    </row>
    <row r="108" spans="1:6" ht="12.75" customHeight="1" x14ac:dyDescent="0.2">
      <c r="A108" s="96" t="s">
        <v>971</v>
      </c>
      <c r="B108" s="91" t="s">
        <v>984</v>
      </c>
      <c r="C108" s="266"/>
      <c r="D108" s="143">
        <f t="shared" si="7"/>
        <v>0</v>
      </c>
      <c r="E108" s="105">
        <f t="shared" si="8"/>
        <v>0</v>
      </c>
      <c r="F108" s="128"/>
    </row>
    <row r="109" spans="1:6" ht="12.75" customHeight="1" x14ac:dyDescent="0.2">
      <c r="A109" s="96" t="s">
        <v>1003</v>
      </c>
      <c r="B109" s="91" t="s">
        <v>1004</v>
      </c>
      <c r="C109" s="266"/>
      <c r="D109" s="143">
        <f t="shared" si="7"/>
        <v>0</v>
      </c>
      <c r="E109" s="105">
        <f t="shared" si="8"/>
        <v>0</v>
      </c>
      <c r="F109" s="128"/>
    </row>
    <row r="110" spans="1:6" ht="12.75" customHeight="1" x14ac:dyDescent="0.2">
      <c r="A110" s="96" t="s">
        <v>1002</v>
      </c>
      <c r="B110" s="91" t="s">
        <v>1001</v>
      </c>
      <c r="C110" s="266"/>
      <c r="D110" s="143">
        <f t="shared" si="7"/>
        <v>0</v>
      </c>
      <c r="E110" s="105">
        <f t="shared" si="8"/>
        <v>0</v>
      </c>
      <c r="F110" s="128"/>
    </row>
    <row r="111" spans="1:6" ht="12.75" customHeight="1" x14ac:dyDescent="0.2">
      <c r="A111" s="94" t="s">
        <v>901</v>
      </c>
      <c r="B111" s="95" t="s">
        <v>902</v>
      </c>
      <c r="C111" s="266"/>
      <c r="D111" s="143">
        <f t="shared" si="7"/>
        <v>0</v>
      </c>
      <c r="E111" s="105">
        <f t="shared" si="8"/>
        <v>0</v>
      </c>
      <c r="F111" s="128"/>
    </row>
    <row r="112" spans="1:6" ht="12.75" customHeight="1" x14ac:dyDescent="0.2">
      <c r="A112" s="94" t="s">
        <v>903</v>
      </c>
      <c r="B112" s="95" t="s">
        <v>739</v>
      </c>
      <c r="C112" s="266">
        <v>350</v>
      </c>
      <c r="D112" s="143">
        <f t="shared" si="7"/>
        <v>350</v>
      </c>
      <c r="E112" s="105">
        <f t="shared" si="8"/>
        <v>0</v>
      </c>
      <c r="F112" s="128"/>
    </row>
    <row r="113" spans="1:6" ht="12.75" customHeight="1" x14ac:dyDescent="0.2">
      <c r="A113" s="97" t="s">
        <v>918</v>
      </c>
      <c r="B113" s="98" t="s">
        <v>960</v>
      </c>
      <c r="C113" s="266"/>
      <c r="D113" s="143">
        <f t="shared" si="7"/>
        <v>0</v>
      </c>
      <c r="E113" s="105">
        <f t="shared" si="8"/>
        <v>0</v>
      </c>
      <c r="F113" s="128"/>
    </row>
    <row r="114" spans="1:6" ht="12.75" customHeight="1" x14ac:dyDescent="0.2">
      <c r="A114" s="97" t="s">
        <v>904</v>
      </c>
      <c r="B114" s="98" t="s">
        <v>905</v>
      </c>
      <c r="C114" s="266">
        <v>402</v>
      </c>
      <c r="D114" s="143">
        <f t="shared" si="7"/>
        <v>402</v>
      </c>
      <c r="E114" s="105">
        <f t="shared" si="8"/>
        <v>0</v>
      </c>
      <c r="F114" s="128"/>
    </row>
    <row r="115" spans="1:6" ht="12.75" customHeight="1" x14ac:dyDescent="0.2">
      <c r="A115" s="97" t="s">
        <v>906</v>
      </c>
      <c r="B115" s="98" t="s">
        <v>907</v>
      </c>
      <c r="C115" s="266">
        <v>6856.25</v>
      </c>
      <c r="D115" s="143">
        <f t="shared" si="7"/>
        <v>6856.25</v>
      </c>
      <c r="E115" s="105">
        <f t="shared" si="8"/>
        <v>0</v>
      </c>
      <c r="F115" s="128"/>
    </row>
    <row r="116" spans="1:6" ht="12.75" customHeight="1" x14ac:dyDescent="0.2">
      <c r="A116" s="97" t="s">
        <v>908</v>
      </c>
      <c r="B116" s="98" t="s">
        <v>909</v>
      </c>
      <c r="C116" s="266">
        <v>971.34</v>
      </c>
      <c r="D116" s="143">
        <f t="shared" si="7"/>
        <v>971.34</v>
      </c>
      <c r="E116" s="105">
        <f t="shared" si="8"/>
        <v>0</v>
      </c>
      <c r="F116" s="128"/>
    </row>
    <row r="117" spans="1:6" ht="12.75" customHeight="1" x14ac:dyDescent="0.2">
      <c r="A117" s="97" t="s">
        <v>910</v>
      </c>
      <c r="B117" s="98" t="s">
        <v>911</v>
      </c>
      <c r="C117" s="266">
        <v>212.76</v>
      </c>
      <c r="D117" s="143">
        <f t="shared" si="7"/>
        <v>212.76</v>
      </c>
      <c r="E117" s="105">
        <f t="shared" si="8"/>
        <v>0</v>
      </c>
      <c r="F117" s="128"/>
    </row>
    <row r="118" spans="1:6" ht="12.75" customHeight="1" x14ac:dyDescent="0.2">
      <c r="A118" s="97" t="s">
        <v>912</v>
      </c>
      <c r="B118" s="98" t="s">
        <v>821</v>
      </c>
      <c r="C118" s="142"/>
      <c r="D118" s="143">
        <f t="shared" si="7"/>
        <v>0</v>
      </c>
      <c r="E118" s="105">
        <f t="shared" si="8"/>
        <v>0</v>
      </c>
      <c r="F118" s="128"/>
    </row>
    <row r="119" spans="1:6" ht="12.75" customHeight="1" thickBot="1" x14ac:dyDescent="0.25">
      <c r="A119" s="99" t="s">
        <v>919</v>
      </c>
      <c r="B119" s="100" t="s">
        <v>920</v>
      </c>
      <c r="C119" s="144"/>
      <c r="D119" s="145">
        <f t="shared" si="7"/>
        <v>0</v>
      </c>
      <c r="E119" s="105">
        <f t="shared" si="8"/>
        <v>0</v>
      </c>
      <c r="F119" s="132"/>
    </row>
    <row r="120" spans="1:6" ht="11.1" customHeight="1" x14ac:dyDescent="0.2">
      <c r="C120" s="115"/>
      <c r="D120" s="115"/>
      <c r="E120" s="103"/>
    </row>
    <row r="121" spans="1:6" ht="11.1" customHeight="1" x14ac:dyDescent="0.2">
      <c r="C121" s="115"/>
      <c r="D121" s="115">
        <f>SUM(D37:D119)</f>
        <v>13884.640000000005</v>
      </c>
      <c r="E121" s="104"/>
      <c r="F121" s="116">
        <f t="shared" ref="F121" si="9">SUM(F4:F119)</f>
        <v>0</v>
      </c>
    </row>
    <row r="122" spans="1:6" ht="11.1" customHeight="1" x14ac:dyDescent="0.2">
      <c r="C122" s="115"/>
      <c r="D122" s="115"/>
      <c r="E122" s="104"/>
    </row>
    <row r="123" spans="1:6" ht="11.1" customHeight="1" x14ac:dyDescent="0.2">
      <c r="C123" s="115"/>
      <c r="D123" s="115">
        <f>ROUND(SUM(D4:D119),2)</f>
        <v>0</v>
      </c>
      <c r="E123" s="104"/>
    </row>
    <row r="124" spans="1:6" ht="11.1" customHeight="1" x14ac:dyDescent="0.2">
      <c r="C124" s="115"/>
      <c r="D124" s="115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4"/>
  <sheetViews>
    <sheetView topLeftCell="A4" zoomScale="90" zoomScaleNormal="90" zoomScaleSheetLayoutView="70" workbookViewId="0">
      <pane xSplit="3" topLeftCell="D1" activePane="topRight" state="frozen"/>
      <selection pane="topRight" activeCell="D138" sqref="D138"/>
    </sheetView>
  </sheetViews>
  <sheetFormatPr defaultColWidth="9.140625" defaultRowHeight="11.1" customHeight="1" x14ac:dyDescent="0.2"/>
  <cols>
    <col min="1" max="1" width="14.5703125" style="91" bestFit="1" customWidth="1"/>
    <col min="2" max="2" width="39.5703125" style="91" bestFit="1" customWidth="1"/>
    <col min="3" max="4" width="18.5703125" style="116" customWidth="1"/>
    <col min="5" max="5" width="16.28515625" style="91" bestFit="1" customWidth="1"/>
    <col min="6" max="6" width="15.42578125" style="116" bestFit="1" customWidth="1"/>
    <col min="7" max="7" width="15.28515625" style="116" hidden="1" customWidth="1"/>
    <col min="8" max="9" width="14.28515625" style="116" hidden="1" customWidth="1"/>
    <col min="10" max="12" width="13" style="116" hidden="1" customWidth="1"/>
    <col min="13" max="13" width="13" style="137" hidden="1" customWidth="1"/>
    <col min="14" max="14" width="13" style="138" hidden="1" customWidth="1"/>
    <col min="15" max="17" width="13" style="116" hidden="1" customWidth="1"/>
    <col min="18" max="19" width="9.140625" style="91"/>
    <col min="20" max="20" width="59.85546875" style="91" bestFit="1" customWidth="1"/>
    <col min="21" max="25" width="9.140625" style="91"/>
    <col min="26" max="26" width="13.7109375" style="91" bestFit="1" customWidth="1"/>
    <col min="27" max="16384" width="9.140625" style="91"/>
  </cols>
  <sheetData>
    <row r="1" spans="1:27" s="89" customFormat="1" ht="18.75" thickBot="1" x14ac:dyDescent="0.25">
      <c r="A1" s="86" t="s">
        <v>995</v>
      </c>
      <c r="B1" s="87"/>
      <c r="C1" s="108"/>
      <c r="D1" s="108"/>
      <c r="E1" s="88"/>
      <c r="F1" s="120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27" ht="11.1" customHeight="1" thickBot="1" x14ac:dyDescent="0.25">
      <c r="A2" s="90" t="s">
        <v>785</v>
      </c>
      <c r="B2" s="90" t="s">
        <v>786</v>
      </c>
      <c r="C2" s="109" t="s">
        <v>963</v>
      </c>
      <c r="D2" s="109" t="s">
        <v>923</v>
      </c>
      <c r="E2" s="474" t="s">
        <v>931</v>
      </c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5"/>
    </row>
    <row r="3" spans="1:27" ht="11.1" customHeight="1" thickBot="1" x14ac:dyDescent="0.25">
      <c r="A3" s="92"/>
      <c r="B3" s="92"/>
      <c r="C3" s="110">
        <f>SUM(C5:C119)</f>
        <v>-6.5483618527650833E-11</v>
      </c>
      <c r="D3" s="110">
        <f>SUM(D4:D119)</f>
        <v>-6.5483618527650833E-11</v>
      </c>
      <c r="E3" s="93">
        <f>SUM(E4:E119)</f>
        <v>6.5483618527650833E-11</v>
      </c>
      <c r="F3" s="122"/>
      <c r="G3" s="123" t="s">
        <v>935</v>
      </c>
      <c r="H3" s="123" t="s">
        <v>936</v>
      </c>
      <c r="I3" s="123" t="s">
        <v>937</v>
      </c>
      <c r="J3" s="123" t="s">
        <v>938</v>
      </c>
      <c r="K3" s="123" t="s">
        <v>939</v>
      </c>
      <c r="L3" s="123" t="s">
        <v>940</v>
      </c>
      <c r="M3" s="123" t="s">
        <v>941</v>
      </c>
      <c r="N3" s="123" t="s">
        <v>942</v>
      </c>
      <c r="O3" s="123" t="s">
        <v>943</v>
      </c>
      <c r="P3" s="123" t="s">
        <v>944</v>
      </c>
      <c r="Q3" s="124" t="s">
        <v>945</v>
      </c>
    </row>
    <row r="4" spans="1:27" ht="12.75" customHeight="1" x14ac:dyDescent="0.2">
      <c r="A4" s="94">
        <v>9999</v>
      </c>
      <c r="B4" s="95" t="s">
        <v>954</v>
      </c>
      <c r="D4" s="117">
        <f>+C4+E4</f>
        <v>0</v>
      </c>
      <c r="E4" s="105">
        <f>SUM(F4:Q4)</f>
        <v>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27" ht="12.75" customHeight="1" x14ac:dyDescent="0.2">
      <c r="A5" s="94" t="s">
        <v>787</v>
      </c>
      <c r="B5" s="95" t="s">
        <v>154</v>
      </c>
      <c r="C5" s="111">
        <v>812217</v>
      </c>
      <c r="D5" s="117">
        <f>+C5+E5</f>
        <v>812217</v>
      </c>
      <c r="E5" s="105">
        <f t="shared" ref="E5:E34" si="0">SUM(F5:Q5)</f>
        <v>0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8"/>
      <c r="Z5" s="339"/>
      <c r="AA5" s="339"/>
    </row>
    <row r="6" spans="1:27" ht="12.75" customHeight="1" x14ac:dyDescent="0.2">
      <c r="A6" s="94" t="s">
        <v>1080</v>
      </c>
      <c r="B6" s="91" t="s">
        <v>1081</v>
      </c>
      <c r="C6" s="111"/>
      <c r="D6" s="117">
        <f t="shared" ref="D6:D34" si="1">+C6+E6</f>
        <v>0</v>
      </c>
      <c r="E6" s="105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  <c r="Z6" s="339"/>
      <c r="AA6" s="339"/>
    </row>
    <row r="7" spans="1:27" ht="12.75" customHeight="1" x14ac:dyDescent="0.2">
      <c r="A7" s="94" t="s">
        <v>788</v>
      </c>
      <c r="B7" s="95" t="s">
        <v>781</v>
      </c>
      <c r="C7" s="111"/>
      <c r="D7" s="117">
        <f t="shared" si="1"/>
        <v>0</v>
      </c>
      <c r="E7" s="105">
        <f t="shared" si="0"/>
        <v>0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1:27" ht="12.75" customHeight="1" x14ac:dyDescent="0.2">
      <c r="A8" s="94" t="s">
        <v>789</v>
      </c>
      <c r="B8" s="95" t="s">
        <v>790</v>
      </c>
      <c r="C8" s="111">
        <v>1000</v>
      </c>
      <c r="D8" s="117">
        <f t="shared" si="1"/>
        <v>1000</v>
      </c>
      <c r="E8" s="105">
        <f t="shared" si="0"/>
        <v>0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8"/>
      <c r="Z8" s="339"/>
    </row>
    <row r="9" spans="1:27" ht="12.75" customHeight="1" x14ac:dyDescent="0.2">
      <c r="A9" s="94" t="s">
        <v>791</v>
      </c>
      <c r="B9" s="95" t="s">
        <v>792</v>
      </c>
      <c r="C9" s="111">
        <v>153.07</v>
      </c>
      <c r="D9" s="117">
        <f t="shared" si="1"/>
        <v>153.07</v>
      </c>
      <c r="E9" s="105">
        <f t="shared" si="0"/>
        <v>0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8"/>
      <c r="Z9" s="339"/>
      <c r="AA9" s="339"/>
    </row>
    <row r="10" spans="1:27" ht="12.75" customHeight="1" x14ac:dyDescent="0.2">
      <c r="A10" s="94" t="s">
        <v>793</v>
      </c>
      <c r="B10" s="95" t="s">
        <v>794</v>
      </c>
      <c r="C10" s="111">
        <v>667.14</v>
      </c>
      <c r="D10" s="117">
        <f t="shared" si="1"/>
        <v>667.14</v>
      </c>
      <c r="E10" s="105">
        <f t="shared" si="0"/>
        <v>0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8"/>
      <c r="Z10" s="339"/>
      <c r="AA10" s="339"/>
    </row>
    <row r="11" spans="1:27" ht="12.75" customHeight="1" x14ac:dyDescent="0.2">
      <c r="A11" s="94" t="s">
        <v>795</v>
      </c>
      <c r="B11" s="95" t="s">
        <v>796</v>
      </c>
      <c r="C11" s="111"/>
      <c r="D11" s="117">
        <f t="shared" si="1"/>
        <v>0</v>
      </c>
      <c r="E11" s="105">
        <f t="shared" si="0"/>
        <v>0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8"/>
      <c r="Z11" s="339"/>
      <c r="AA11" s="339"/>
    </row>
    <row r="12" spans="1:27" ht="12.75" customHeight="1" x14ac:dyDescent="0.2">
      <c r="A12" s="94" t="s">
        <v>998</v>
      </c>
      <c r="B12" s="95" t="s">
        <v>999</v>
      </c>
      <c r="C12" s="111">
        <v>5854.23</v>
      </c>
      <c r="D12" s="117">
        <f t="shared" si="1"/>
        <v>5854.23</v>
      </c>
      <c r="E12" s="105">
        <f t="shared" si="0"/>
        <v>0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</row>
    <row r="13" spans="1:27" ht="12.75" customHeight="1" x14ac:dyDescent="0.2">
      <c r="A13" s="94" t="s">
        <v>797</v>
      </c>
      <c r="B13" s="95" t="s">
        <v>798</v>
      </c>
      <c r="C13" s="111">
        <v>-22190.23</v>
      </c>
      <c r="D13" s="117">
        <f t="shared" si="1"/>
        <v>-22190.23</v>
      </c>
      <c r="E13" s="105">
        <f t="shared" si="0"/>
        <v>0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8"/>
      <c r="Z13" s="339"/>
      <c r="AA13" s="339"/>
    </row>
    <row r="14" spans="1:27" ht="12.75" customHeight="1" x14ac:dyDescent="0.2">
      <c r="A14" s="94" t="s">
        <v>799</v>
      </c>
      <c r="B14" s="95" t="s">
        <v>780</v>
      </c>
      <c r="C14" s="111"/>
      <c r="D14" s="117">
        <f t="shared" si="1"/>
        <v>0</v>
      </c>
      <c r="E14" s="105">
        <f t="shared" si="0"/>
        <v>0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/>
      <c r="Z14" s="339"/>
      <c r="AA14" s="339"/>
    </row>
    <row r="15" spans="1:27" ht="12.75" customHeight="1" x14ac:dyDescent="0.2">
      <c r="A15" s="94" t="s">
        <v>996</v>
      </c>
      <c r="B15" s="95" t="s">
        <v>997</v>
      </c>
      <c r="C15" s="111"/>
      <c r="D15" s="117">
        <f t="shared" si="1"/>
        <v>0</v>
      </c>
      <c r="E15" s="105">
        <f t="shared" si="0"/>
        <v>0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8"/>
    </row>
    <row r="16" spans="1:27" ht="12.75" customHeight="1" x14ac:dyDescent="0.2">
      <c r="A16" s="94" t="s">
        <v>816</v>
      </c>
      <c r="B16" s="95" t="s">
        <v>817</v>
      </c>
      <c r="C16" s="115">
        <v>25400.2</v>
      </c>
      <c r="D16" s="117">
        <f t="shared" si="1"/>
        <v>25400.2</v>
      </c>
      <c r="E16" s="105">
        <f t="shared" si="0"/>
        <v>0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8"/>
      <c r="Z16" s="339"/>
    </row>
    <row r="17" spans="1:27" ht="12.75" customHeight="1" x14ac:dyDescent="0.2">
      <c r="A17" s="94" t="s">
        <v>783</v>
      </c>
      <c r="B17" s="95" t="s">
        <v>170</v>
      </c>
      <c r="C17" s="111">
        <v>-43033.38</v>
      </c>
      <c r="D17" s="117">
        <f t="shared" si="1"/>
        <v>-43033.38</v>
      </c>
      <c r="E17" s="105">
        <f t="shared" si="0"/>
        <v>0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  <c r="Z17" s="339"/>
      <c r="AA17" s="339"/>
    </row>
    <row r="18" spans="1:27" ht="12.75" customHeight="1" x14ac:dyDescent="0.2">
      <c r="A18" s="94" t="s">
        <v>694</v>
      </c>
      <c r="B18" s="95" t="s">
        <v>800</v>
      </c>
      <c r="C18" s="111"/>
      <c r="D18" s="117">
        <f t="shared" si="1"/>
        <v>0</v>
      </c>
      <c r="E18" s="105">
        <f t="shared" si="0"/>
        <v>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9"/>
      <c r="Q18" s="128"/>
      <c r="Z18" s="339"/>
      <c r="AA18" s="339"/>
    </row>
    <row r="19" spans="1:27" ht="12.75" customHeight="1" x14ac:dyDescent="0.2">
      <c r="A19" s="94" t="s">
        <v>801</v>
      </c>
      <c r="B19" s="95" t="s">
        <v>802</v>
      </c>
      <c r="C19" s="111"/>
      <c r="D19" s="117">
        <f t="shared" si="1"/>
        <v>0</v>
      </c>
      <c r="E19" s="105">
        <f t="shared" si="0"/>
        <v>0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9"/>
      <c r="Q19" s="128"/>
    </row>
    <row r="20" spans="1:27" ht="12.75" customHeight="1" x14ac:dyDescent="0.2">
      <c r="A20" s="94" t="s">
        <v>926</v>
      </c>
      <c r="B20" s="95" t="s">
        <v>927</v>
      </c>
      <c r="C20" s="111"/>
      <c r="D20" s="117">
        <f t="shared" si="1"/>
        <v>0</v>
      </c>
      <c r="E20" s="105">
        <f t="shared" si="0"/>
        <v>0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9"/>
      <c r="Q20" s="128"/>
    </row>
    <row r="21" spans="1:27" ht="12.75" customHeight="1" x14ac:dyDescent="0.2">
      <c r="A21" s="94" t="s">
        <v>814</v>
      </c>
      <c r="B21" s="95" t="s">
        <v>815</v>
      </c>
      <c r="C21" s="111"/>
      <c r="D21" s="117">
        <f t="shared" si="1"/>
        <v>0</v>
      </c>
      <c r="E21" s="105">
        <f t="shared" si="0"/>
        <v>0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9"/>
      <c r="Q21" s="128"/>
    </row>
    <row r="22" spans="1:27" ht="12.75" customHeight="1" x14ac:dyDescent="0.2">
      <c r="A22" s="94" t="s">
        <v>664</v>
      </c>
      <c r="B22" s="95" t="s">
        <v>989</v>
      </c>
      <c r="C22" s="111"/>
      <c r="D22" s="117">
        <f t="shared" si="1"/>
        <v>0</v>
      </c>
      <c r="E22" s="105">
        <f t="shared" si="0"/>
        <v>0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9"/>
      <c r="Q22" s="128"/>
    </row>
    <row r="23" spans="1:27" ht="12.75" customHeight="1" x14ac:dyDescent="0.2">
      <c r="A23" s="94" t="s">
        <v>991</v>
      </c>
      <c r="B23" s="95" t="s">
        <v>990</v>
      </c>
      <c r="C23" s="111"/>
      <c r="D23" s="117">
        <f t="shared" si="1"/>
        <v>0</v>
      </c>
      <c r="E23" s="105">
        <f t="shared" si="0"/>
        <v>0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9"/>
      <c r="Q23" s="128"/>
    </row>
    <row r="24" spans="1:27" ht="12.75" customHeight="1" x14ac:dyDescent="0.2">
      <c r="A24" s="94" t="s">
        <v>803</v>
      </c>
      <c r="B24" s="95" t="s">
        <v>804</v>
      </c>
      <c r="C24" s="111"/>
      <c r="D24" s="117">
        <f t="shared" si="1"/>
        <v>0</v>
      </c>
      <c r="E24" s="105">
        <f t="shared" si="0"/>
        <v>0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9"/>
      <c r="Q24" s="128"/>
    </row>
    <row r="25" spans="1:27" ht="12.75" customHeight="1" x14ac:dyDescent="0.2">
      <c r="A25" s="94" t="s">
        <v>805</v>
      </c>
      <c r="B25" s="95" t="s">
        <v>806</v>
      </c>
      <c r="C25" s="111"/>
      <c r="D25" s="117">
        <f t="shared" si="1"/>
        <v>0</v>
      </c>
      <c r="E25" s="105">
        <f t="shared" si="0"/>
        <v>0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9"/>
      <c r="Q25" s="128"/>
    </row>
    <row r="26" spans="1:27" ht="12.75" customHeight="1" x14ac:dyDescent="0.2">
      <c r="A26" s="94" t="s">
        <v>697</v>
      </c>
      <c r="B26" s="95" t="s">
        <v>807</v>
      </c>
      <c r="C26" s="111"/>
      <c r="D26" s="117">
        <f t="shared" si="1"/>
        <v>0</v>
      </c>
      <c r="E26" s="105">
        <f t="shared" si="0"/>
        <v>0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9"/>
      <c r="Q26" s="128"/>
    </row>
    <row r="27" spans="1:27" ht="12.75" customHeight="1" x14ac:dyDescent="0.2">
      <c r="A27" s="94" t="s">
        <v>808</v>
      </c>
      <c r="B27" s="95" t="s">
        <v>809</v>
      </c>
      <c r="C27" s="111">
        <v>-162414.07999999999</v>
      </c>
      <c r="D27" s="117">
        <f t="shared" si="1"/>
        <v>-162414.07999999993</v>
      </c>
      <c r="E27" s="105">
        <f t="shared" si="0"/>
        <v>6.5483618527650833E-11</v>
      </c>
      <c r="F27" s="127">
        <f>-C3</f>
        <v>6.5483618527650833E-11</v>
      </c>
      <c r="G27" s="127"/>
      <c r="H27" s="127"/>
      <c r="I27" s="127"/>
      <c r="J27" s="127"/>
      <c r="K27" s="127"/>
      <c r="L27" s="127"/>
      <c r="M27" s="127"/>
      <c r="N27" s="127"/>
      <c r="O27" s="127"/>
      <c r="P27" s="129"/>
      <c r="Q27" s="128"/>
      <c r="Z27" s="339"/>
      <c r="AA27" s="339"/>
    </row>
    <row r="28" spans="1:27" ht="12.75" customHeight="1" x14ac:dyDescent="0.2">
      <c r="A28" s="94" t="s">
        <v>934</v>
      </c>
      <c r="B28" s="95" t="s">
        <v>953</v>
      </c>
      <c r="C28" s="111">
        <v>-57963.05</v>
      </c>
      <c r="D28" s="117">
        <f t="shared" si="1"/>
        <v>-57963.05</v>
      </c>
      <c r="E28" s="105">
        <f t="shared" si="0"/>
        <v>0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9"/>
      <c r="Q28" s="128"/>
      <c r="Z28" s="339"/>
      <c r="AA28" s="339"/>
    </row>
    <row r="29" spans="1:27" ht="12.75" customHeight="1" x14ac:dyDescent="0.2">
      <c r="A29" s="97" t="s">
        <v>810</v>
      </c>
      <c r="B29" s="98" t="s">
        <v>811</v>
      </c>
      <c r="C29" s="111">
        <v>-560452.76</v>
      </c>
      <c r="D29" s="117">
        <f t="shared" si="1"/>
        <v>-560452.76</v>
      </c>
      <c r="E29" s="105">
        <f t="shared" si="0"/>
        <v>0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9"/>
      <c r="Q29" s="128"/>
      <c r="Z29" s="339"/>
      <c r="AA29" s="339"/>
    </row>
    <row r="30" spans="1:27" ht="12.75" customHeight="1" x14ac:dyDescent="0.2">
      <c r="A30" s="97" t="s">
        <v>1050</v>
      </c>
      <c r="B30" s="98" t="s">
        <v>1062</v>
      </c>
      <c r="C30" s="111">
        <v>-9534.39</v>
      </c>
      <c r="D30" s="117">
        <f t="shared" si="1"/>
        <v>-9534.39</v>
      </c>
      <c r="E30" s="105">
        <f t="shared" si="0"/>
        <v>0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9"/>
      <c r="Q30" s="128"/>
      <c r="Z30" s="339"/>
      <c r="AA30" s="339"/>
    </row>
    <row r="31" spans="1:27" ht="12.75" customHeight="1" x14ac:dyDescent="0.2">
      <c r="A31" s="97" t="s">
        <v>1052</v>
      </c>
      <c r="B31" s="98" t="s">
        <v>1063</v>
      </c>
      <c r="C31" s="111">
        <v>-5866.37</v>
      </c>
      <c r="D31" s="117">
        <f t="shared" si="1"/>
        <v>-5866.37</v>
      </c>
      <c r="E31" s="105">
        <f t="shared" si="0"/>
        <v>0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9"/>
      <c r="Q31" s="128"/>
      <c r="Z31" s="339"/>
      <c r="AA31" s="339"/>
    </row>
    <row r="32" spans="1:27" ht="12.75" customHeight="1" x14ac:dyDescent="0.2">
      <c r="A32" s="97" t="s">
        <v>1051</v>
      </c>
      <c r="B32" s="98" t="s">
        <v>1064</v>
      </c>
      <c r="C32" s="111">
        <v>2497.4299999999998</v>
      </c>
      <c r="D32" s="117">
        <f t="shared" si="1"/>
        <v>2497.4299999999998</v>
      </c>
      <c r="E32" s="105">
        <f t="shared" si="0"/>
        <v>0</v>
      </c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9"/>
      <c r="Q32" s="128"/>
      <c r="Z32" s="339"/>
      <c r="AA32" s="339"/>
    </row>
    <row r="33" spans="1:27" ht="12.75" customHeight="1" x14ac:dyDescent="0.2">
      <c r="A33" s="97" t="s">
        <v>1061</v>
      </c>
      <c r="B33" s="98" t="s">
        <v>1065</v>
      </c>
      <c r="C33" s="111">
        <v>18663.34</v>
      </c>
      <c r="D33" s="117">
        <f t="shared" si="1"/>
        <v>18663.34</v>
      </c>
      <c r="E33" s="105">
        <f t="shared" si="0"/>
        <v>0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9"/>
      <c r="Q33" s="128"/>
      <c r="Z33" s="339"/>
      <c r="AA33" s="339"/>
    </row>
    <row r="34" spans="1:27" ht="12.75" customHeight="1" thickBot="1" x14ac:dyDescent="0.25">
      <c r="A34" s="99" t="s">
        <v>812</v>
      </c>
      <c r="B34" s="100" t="s">
        <v>813</v>
      </c>
      <c r="C34" s="110"/>
      <c r="D34" s="117">
        <f t="shared" si="1"/>
        <v>0</v>
      </c>
      <c r="E34" s="105">
        <f t="shared" si="0"/>
        <v>0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  <c r="Q34" s="132"/>
      <c r="Z34" s="339"/>
      <c r="AA34" s="339"/>
    </row>
    <row r="35" spans="1:27" ht="12.75" customHeight="1" x14ac:dyDescent="0.2">
      <c r="A35" s="101"/>
      <c r="B35" s="102"/>
      <c r="C35" s="112"/>
      <c r="D35" s="112"/>
      <c r="E35" s="106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1:27" ht="12.75" customHeight="1" thickBot="1" x14ac:dyDescent="0.25">
      <c r="A36" s="99"/>
      <c r="B36" s="100"/>
      <c r="C36" s="113"/>
      <c r="D36" s="113"/>
      <c r="E36" s="107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27" ht="12.75" customHeight="1" x14ac:dyDescent="0.2">
      <c r="A37" s="91" t="s">
        <v>822</v>
      </c>
      <c r="B37" s="91" t="s">
        <v>823</v>
      </c>
      <c r="C37" s="115"/>
      <c r="D37" s="117">
        <f t="shared" ref="D37:D68" si="2">+C37+E37</f>
        <v>0</v>
      </c>
      <c r="E37" s="105">
        <f>SUM(F37:Q37)</f>
        <v>0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9"/>
      <c r="Q37" s="128"/>
    </row>
    <row r="38" spans="1:27" ht="12.75" customHeight="1" x14ac:dyDescent="0.2">
      <c r="A38" s="91" t="s">
        <v>824</v>
      </c>
      <c r="B38" s="91" t="s">
        <v>955</v>
      </c>
      <c r="C38" s="115">
        <v>-103235.09</v>
      </c>
      <c r="D38" s="119">
        <f t="shared" si="2"/>
        <v>-103235.09</v>
      </c>
      <c r="E38" s="105">
        <f t="shared" ref="E38:E103" si="3">SUM(F38:Q38)</f>
        <v>0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9"/>
      <c r="Q38" s="128"/>
    </row>
    <row r="39" spans="1:27" ht="12.75" customHeight="1" x14ac:dyDescent="0.2">
      <c r="A39" s="91" t="s">
        <v>825</v>
      </c>
      <c r="B39" s="91" t="s">
        <v>826</v>
      </c>
      <c r="C39" s="115"/>
      <c r="D39" s="119">
        <f t="shared" si="2"/>
        <v>0</v>
      </c>
      <c r="E39" s="105">
        <f t="shared" si="3"/>
        <v>0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9"/>
      <c r="Q39" s="128"/>
    </row>
    <row r="40" spans="1:27" ht="12.75" customHeight="1" x14ac:dyDescent="0.2">
      <c r="A40" s="91" t="s">
        <v>827</v>
      </c>
      <c r="B40" s="91" t="s">
        <v>956</v>
      </c>
      <c r="C40" s="115">
        <v>-6441.82</v>
      </c>
      <c r="D40" s="119">
        <f t="shared" si="2"/>
        <v>-6441.82</v>
      </c>
      <c r="E40" s="105">
        <f t="shared" si="3"/>
        <v>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9"/>
      <c r="Q40" s="128"/>
    </row>
    <row r="41" spans="1:27" ht="12.75" customHeight="1" x14ac:dyDescent="0.2">
      <c r="A41" s="91" t="s">
        <v>828</v>
      </c>
      <c r="B41" s="91" t="s">
        <v>782</v>
      </c>
      <c r="C41" s="115">
        <v>-3513</v>
      </c>
      <c r="D41" s="119">
        <f t="shared" si="2"/>
        <v>-3513</v>
      </c>
      <c r="E41" s="105">
        <f t="shared" si="3"/>
        <v>0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9"/>
      <c r="Q41" s="128"/>
    </row>
    <row r="42" spans="1:27" ht="12.75" customHeight="1" x14ac:dyDescent="0.2">
      <c r="A42" s="94" t="s">
        <v>829</v>
      </c>
      <c r="B42" s="94" t="s">
        <v>830</v>
      </c>
      <c r="C42" s="115"/>
      <c r="D42" s="119">
        <f t="shared" si="2"/>
        <v>0</v>
      </c>
      <c r="E42" s="105">
        <f t="shared" si="3"/>
        <v>0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9"/>
      <c r="Q42" s="128"/>
    </row>
    <row r="43" spans="1:27" ht="12.75" customHeight="1" x14ac:dyDescent="0.2">
      <c r="A43" s="94" t="s">
        <v>831</v>
      </c>
      <c r="B43" s="95" t="s">
        <v>832</v>
      </c>
      <c r="C43" s="115">
        <v>-6625.58</v>
      </c>
      <c r="D43" s="141">
        <f t="shared" si="2"/>
        <v>-6625.58</v>
      </c>
      <c r="E43" s="105">
        <f t="shared" si="3"/>
        <v>0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9"/>
      <c r="Q43" s="128"/>
    </row>
    <row r="44" spans="1:27" ht="12.75" customHeight="1" x14ac:dyDescent="0.2">
      <c r="A44" s="94" t="s">
        <v>833</v>
      </c>
      <c r="B44" s="95" t="s">
        <v>834</v>
      </c>
      <c r="C44" s="115">
        <v>-77.52</v>
      </c>
      <c r="D44" s="119">
        <f t="shared" si="2"/>
        <v>-77.52</v>
      </c>
      <c r="E44" s="105">
        <f t="shared" si="3"/>
        <v>0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9"/>
      <c r="Q44" s="128"/>
    </row>
    <row r="45" spans="1:27" ht="12.75" customHeight="1" x14ac:dyDescent="0.2">
      <c r="A45" s="94" t="s">
        <v>835</v>
      </c>
      <c r="B45" s="95" t="s">
        <v>836</v>
      </c>
      <c r="C45" s="115">
        <v>-4305.59</v>
      </c>
      <c r="D45" s="119">
        <f t="shared" si="2"/>
        <v>-4305.59</v>
      </c>
      <c r="E45" s="105">
        <f t="shared" si="3"/>
        <v>0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9"/>
      <c r="Q45" s="128"/>
    </row>
    <row r="46" spans="1:27" ht="12.75" customHeight="1" x14ac:dyDescent="0.2">
      <c r="A46" s="94" t="s">
        <v>837</v>
      </c>
      <c r="B46" s="95" t="s">
        <v>838</v>
      </c>
      <c r="C46" s="115"/>
      <c r="D46" s="119">
        <f t="shared" si="2"/>
        <v>0</v>
      </c>
      <c r="E46" s="105">
        <f t="shared" si="3"/>
        <v>0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9"/>
      <c r="Q46" s="128"/>
    </row>
    <row r="47" spans="1:27" ht="12.75" customHeight="1" x14ac:dyDescent="0.2">
      <c r="A47" s="94" t="s">
        <v>839</v>
      </c>
      <c r="B47" s="95" t="s">
        <v>5</v>
      </c>
      <c r="C47" s="115">
        <v>-5713.85</v>
      </c>
      <c r="D47" s="119">
        <f t="shared" si="2"/>
        <v>-5713.85</v>
      </c>
      <c r="E47" s="105">
        <f t="shared" si="3"/>
        <v>0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9"/>
      <c r="Q47" s="128"/>
    </row>
    <row r="48" spans="1:27" ht="12.75" customHeight="1" x14ac:dyDescent="0.2">
      <c r="A48" s="94" t="s">
        <v>1078</v>
      </c>
      <c r="B48" s="95" t="s">
        <v>5</v>
      </c>
      <c r="C48" s="115"/>
      <c r="D48" s="119">
        <f t="shared" si="2"/>
        <v>0</v>
      </c>
      <c r="E48" s="105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9"/>
      <c r="Q48" s="128"/>
    </row>
    <row r="49" spans="1:17" ht="12.75" customHeight="1" x14ac:dyDescent="0.2">
      <c r="A49" s="94" t="s">
        <v>840</v>
      </c>
      <c r="B49" s="95" t="s">
        <v>6</v>
      </c>
      <c r="C49" s="115"/>
      <c r="D49" s="119">
        <f t="shared" si="2"/>
        <v>0</v>
      </c>
      <c r="E49" s="105">
        <f t="shared" si="3"/>
        <v>0</v>
      </c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9"/>
      <c r="Q49" s="128"/>
    </row>
    <row r="50" spans="1:17" ht="12.75" customHeight="1" x14ac:dyDescent="0.2">
      <c r="A50" s="94" t="s">
        <v>841</v>
      </c>
      <c r="B50" s="95" t="s">
        <v>92</v>
      </c>
      <c r="C50" s="115"/>
      <c r="D50" s="119">
        <f t="shared" si="2"/>
        <v>0</v>
      </c>
      <c r="E50" s="105">
        <f t="shared" si="3"/>
        <v>0</v>
      </c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9"/>
      <c r="Q50" s="128"/>
    </row>
    <row r="51" spans="1:17" ht="12.75" customHeight="1" x14ac:dyDescent="0.2">
      <c r="A51" s="94" t="s">
        <v>842</v>
      </c>
      <c r="B51" s="95" t="s">
        <v>843</v>
      </c>
      <c r="C51" s="115">
        <v>-278954</v>
      </c>
      <c r="D51" s="119">
        <f t="shared" si="2"/>
        <v>-278954</v>
      </c>
      <c r="E51" s="105">
        <f t="shared" si="3"/>
        <v>0</v>
      </c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9"/>
      <c r="Q51" s="128"/>
    </row>
    <row r="52" spans="1:17" ht="12.75" customHeight="1" x14ac:dyDescent="0.2">
      <c r="A52" s="94" t="s">
        <v>1079</v>
      </c>
      <c r="B52" s="95" t="s">
        <v>843</v>
      </c>
      <c r="C52" s="115"/>
      <c r="D52" s="119">
        <f t="shared" si="2"/>
        <v>0</v>
      </c>
      <c r="E52" s="105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9"/>
      <c r="Q52" s="128"/>
    </row>
    <row r="53" spans="1:17" ht="12.75" customHeight="1" x14ac:dyDescent="0.2">
      <c r="A53" s="94" t="s">
        <v>949</v>
      </c>
      <c r="B53" s="95" t="s">
        <v>950</v>
      </c>
      <c r="C53" s="115"/>
      <c r="D53" s="119">
        <f t="shared" si="2"/>
        <v>0</v>
      </c>
      <c r="E53" s="105">
        <f t="shared" si="3"/>
        <v>0</v>
      </c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9"/>
      <c r="Q53" s="128"/>
    </row>
    <row r="54" spans="1:17" ht="12.75" customHeight="1" x14ac:dyDescent="0.2">
      <c r="A54" s="94" t="s">
        <v>844</v>
      </c>
      <c r="B54" s="95" t="s">
        <v>845</v>
      </c>
      <c r="C54" s="115"/>
      <c r="D54" s="119">
        <f t="shared" si="2"/>
        <v>0</v>
      </c>
      <c r="E54" s="105">
        <f t="shared" si="3"/>
        <v>0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9"/>
      <c r="Q54" s="128"/>
    </row>
    <row r="55" spans="1:17" ht="12.75" customHeight="1" x14ac:dyDescent="0.2">
      <c r="A55" s="94" t="s">
        <v>846</v>
      </c>
      <c r="B55" s="95" t="s">
        <v>847</v>
      </c>
      <c r="C55" s="115"/>
      <c r="D55" s="119">
        <f t="shared" si="2"/>
        <v>0</v>
      </c>
      <c r="E55" s="105">
        <f t="shared" si="3"/>
        <v>0</v>
      </c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9"/>
      <c r="Q55" s="128"/>
    </row>
    <row r="56" spans="1:17" ht="12.75" customHeight="1" x14ac:dyDescent="0.2">
      <c r="A56" s="94" t="s">
        <v>848</v>
      </c>
      <c r="B56" s="95" t="s">
        <v>849</v>
      </c>
      <c r="C56" s="115"/>
      <c r="D56" s="141">
        <f t="shared" si="2"/>
        <v>0</v>
      </c>
      <c r="E56" s="105">
        <f t="shared" si="3"/>
        <v>0</v>
      </c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9"/>
      <c r="Q56" s="128"/>
    </row>
    <row r="57" spans="1:17" ht="12.75" customHeight="1" x14ac:dyDescent="0.2">
      <c r="A57" s="96" t="s">
        <v>964</v>
      </c>
      <c r="B57" s="96" t="s">
        <v>976</v>
      </c>
      <c r="C57" s="111"/>
      <c r="D57" s="141">
        <f t="shared" si="2"/>
        <v>0</v>
      </c>
      <c r="E57" s="105">
        <f t="shared" si="3"/>
        <v>0</v>
      </c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9"/>
      <c r="Q57" s="128"/>
    </row>
    <row r="58" spans="1:17" ht="12.75" customHeight="1" x14ac:dyDescent="0.2">
      <c r="A58" s="96" t="s">
        <v>965</v>
      </c>
      <c r="B58" s="96" t="s">
        <v>977</v>
      </c>
      <c r="C58" s="111"/>
      <c r="D58" s="141">
        <f t="shared" si="2"/>
        <v>0</v>
      </c>
      <c r="E58" s="105">
        <f t="shared" si="3"/>
        <v>0</v>
      </c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9"/>
      <c r="Q58" s="128"/>
    </row>
    <row r="59" spans="1:17" ht="12.75" customHeight="1" x14ac:dyDescent="0.2">
      <c r="A59" s="96" t="s">
        <v>966</v>
      </c>
      <c r="B59" s="96" t="s">
        <v>978</v>
      </c>
      <c r="C59" s="111"/>
      <c r="D59" s="141">
        <f t="shared" si="2"/>
        <v>0</v>
      </c>
      <c r="E59" s="105">
        <f t="shared" si="3"/>
        <v>0</v>
      </c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9"/>
      <c r="Q59" s="128"/>
    </row>
    <row r="60" spans="1:17" ht="12.75" customHeight="1" x14ac:dyDescent="0.2">
      <c r="A60" s="96" t="s">
        <v>1000</v>
      </c>
      <c r="B60" s="96" t="s">
        <v>1001</v>
      </c>
      <c r="C60" s="111"/>
      <c r="D60" s="141">
        <f t="shared" si="2"/>
        <v>0</v>
      </c>
      <c r="E60" s="105">
        <f t="shared" si="3"/>
        <v>0</v>
      </c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9"/>
      <c r="Q60" s="128"/>
    </row>
    <row r="61" spans="1:17" ht="12.75" customHeight="1" x14ac:dyDescent="0.2">
      <c r="A61" s="94" t="s">
        <v>850</v>
      </c>
      <c r="B61" s="95" t="s">
        <v>957</v>
      </c>
      <c r="C61" s="115">
        <v>47790</v>
      </c>
      <c r="D61" s="289">
        <f t="shared" si="2"/>
        <v>47790</v>
      </c>
      <c r="E61" s="105">
        <f t="shared" si="3"/>
        <v>0</v>
      </c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8"/>
    </row>
    <row r="62" spans="1:17" ht="12.75" customHeight="1" x14ac:dyDescent="0.2">
      <c r="A62" s="94" t="s">
        <v>851</v>
      </c>
      <c r="B62" s="95" t="s">
        <v>852</v>
      </c>
      <c r="C62" s="115"/>
      <c r="D62" s="289">
        <f t="shared" si="2"/>
        <v>0</v>
      </c>
      <c r="E62" s="105">
        <f t="shared" si="3"/>
        <v>0</v>
      </c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9"/>
      <c r="Q62" s="128"/>
    </row>
    <row r="63" spans="1:17" ht="12.75" customHeight="1" x14ac:dyDescent="0.2">
      <c r="A63" s="94" t="s">
        <v>853</v>
      </c>
      <c r="B63" s="95" t="s">
        <v>854</v>
      </c>
      <c r="C63" s="115"/>
      <c r="D63" s="289">
        <f t="shared" si="2"/>
        <v>0</v>
      </c>
      <c r="E63" s="105">
        <f t="shared" si="3"/>
        <v>0</v>
      </c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9"/>
      <c r="Q63" s="128"/>
    </row>
    <row r="64" spans="1:17" ht="12.75" customHeight="1" x14ac:dyDescent="0.2">
      <c r="A64" s="94" t="s">
        <v>855</v>
      </c>
      <c r="B64" s="95" t="s">
        <v>856</v>
      </c>
      <c r="C64" s="115"/>
      <c r="D64" s="289">
        <f t="shared" si="2"/>
        <v>0</v>
      </c>
      <c r="E64" s="105">
        <f t="shared" si="3"/>
        <v>0</v>
      </c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9"/>
      <c r="Q64" s="128"/>
    </row>
    <row r="65" spans="1:17" ht="12.75" customHeight="1" x14ac:dyDescent="0.2">
      <c r="A65" s="94" t="s">
        <v>857</v>
      </c>
      <c r="B65" s="95" t="s">
        <v>858</v>
      </c>
      <c r="C65" s="115">
        <v>56088.959999999999</v>
      </c>
      <c r="D65" s="289">
        <f t="shared" si="2"/>
        <v>56088.959999999999</v>
      </c>
      <c r="E65" s="105">
        <f t="shared" si="3"/>
        <v>0</v>
      </c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9"/>
      <c r="Q65" s="128"/>
    </row>
    <row r="66" spans="1:17" ht="12.75" customHeight="1" x14ac:dyDescent="0.2">
      <c r="A66" s="94" t="s">
        <v>702</v>
      </c>
      <c r="B66" s="95" t="s">
        <v>958</v>
      </c>
      <c r="C66" s="115">
        <v>7931.21</v>
      </c>
      <c r="D66" s="289">
        <f t="shared" si="2"/>
        <v>7931.21</v>
      </c>
      <c r="E66" s="105">
        <f t="shared" si="3"/>
        <v>0</v>
      </c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9"/>
      <c r="Q66" s="128"/>
    </row>
    <row r="67" spans="1:17" ht="12.75" customHeight="1" x14ac:dyDescent="0.2">
      <c r="A67" s="94" t="s">
        <v>859</v>
      </c>
      <c r="B67" s="95" t="s">
        <v>860</v>
      </c>
      <c r="C67" s="115">
        <v>3750</v>
      </c>
      <c r="D67" s="289">
        <f t="shared" si="2"/>
        <v>3750</v>
      </c>
      <c r="E67" s="105">
        <f t="shared" si="3"/>
        <v>0</v>
      </c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9"/>
      <c r="Q67" s="128"/>
    </row>
    <row r="68" spans="1:17" ht="12.75" customHeight="1" x14ac:dyDescent="0.2">
      <c r="A68" s="94" t="s">
        <v>861</v>
      </c>
      <c r="B68" s="95" t="s">
        <v>862</v>
      </c>
      <c r="C68" s="115">
        <v>34451.58</v>
      </c>
      <c r="D68" s="289">
        <f t="shared" si="2"/>
        <v>34451.58</v>
      </c>
      <c r="E68" s="105">
        <f t="shared" si="3"/>
        <v>0</v>
      </c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9"/>
      <c r="Q68" s="128"/>
    </row>
    <row r="69" spans="1:17" ht="12.75" customHeight="1" x14ac:dyDescent="0.2">
      <c r="A69" s="94" t="s">
        <v>863</v>
      </c>
      <c r="B69" s="95" t="s">
        <v>864</v>
      </c>
      <c r="C69" s="115"/>
      <c r="D69" s="289">
        <f t="shared" ref="D69:D100" si="4">+C69+E69</f>
        <v>0</v>
      </c>
      <c r="E69" s="105">
        <f t="shared" si="3"/>
        <v>0</v>
      </c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9"/>
      <c r="Q69" s="128"/>
    </row>
    <row r="70" spans="1:17" ht="12.75" customHeight="1" x14ac:dyDescent="0.2">
      <c r="A70" s="94" t="s">
        <v>865</v>
      </c>
      <c r="B70" s="95" t="s">
        <v>866</v>
      </c>
      <c r="C70" s="115"/>
      <c r="D70" s="289">
        <f t="shared" si="4"/>
        <v>0</v>
      </c>
      <c r="E70" s="105">
        <f t="shared" si="3"/>
        <v>0</v>
      </c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9"/>
      <c r="Q70" s="128"/>
    </row>
    <row r="71" spans="1:17" ht="12.75" customHeight="1" x14ac:dyDescent="0.2">
      <c r="A71" s="94" t="s">
        <v>867</v>
      </c>
      <c r="B71" s="95" t="s">
        <v>868</v>
      </c>
      <c r="C71" s="115"/>
      <c r="D71" s="289">
        <f t="shared" si="4"/>
        <v>0</v>
      </c>
      <c r="E71" s="105">
        <f t="shared" si="3"/>
        <v>0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8"/>
    </row>
    <row r="72" spans="1:17" ht="12.75" customHeight="1" x14ac:dyDescent="0.2">
      <c r="A72" s="94" t="s">
        <v>869</v>
      </c>
      <c r="B72" s="95" t="s">
        <v>870</v>
      </c>
      <c r="C72" s="115"/>
      <c r="D72" s="289">
        <f t="shared" si="4"/>
        <v>0</v>
      </c>
      <c r="E72" s="105">
        <f t="shared" si="3"/>
        <v>0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9"/>
      <c r="Q72" s="128"/>
    </row>
    <row r="73" spans="1:17" ht="12.75" customHeight="1" x14ac:dyDescent="0.2">
      <c r="A73" s="94" t="s">
        <v>871</v>
      </c>
      <c r="B73" s="95" t="s">
        <v>870</v>
      </c>
      <c r="C73" s="115"/>
      <c r="D73" s="289">
        <f t="shared" si="4"/>
        <v>0</v>
      </c>
      <c r="E73" s="105">
        <f t="shared" si="3"/>
        <v>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9"/>
      <c r="Q73" s="128"/>
    </row>
    <row r="74" spans="1:17" ht="12.75" customHeight="1" x14ac:dyDescent="0.2">
      <c r="A74" s="94" t="s">
        <v>872</v>
      </c>
      <c r="B74" s="95" t="s">
        <v>873</v>
      </c>
      <c r="C74" s="115"/>
      <c r="D74" s="289">
        <f t="shared" si="4"/>
        <v>0</v>
      </c>
      <c r="E74" s="105">
        <f t="shared" si="3"/>
        <v>0</v>
      </c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9"/>
      <c r="Q74" s="128"/>
    </row>
    <row r="75" spans="1:17" ht="12.75" customHeight="1" x14ac:dyDescent="0.2">
      <c r="A75" s="94" t="s">
        <v>874</v>
      </c>
      <c r="B75" s="95" t="s">
        <v>875</v>
      </c>
      <c r="C75" s="115"/>
      <c r="D75" s="289">
        <f t="shared" si="4"/>
        <v>0</v>
      </c>
      <c r="E75" s="105">
        <f t="shared" si="3"/>
        <v>0</v>
      </c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9"/>
      <c r="Q75" s="128"/>
    </row>
    <row r="76" spans="1:17" ht="12.75" customHeight="1" x14ac:dyDescent="0.2">
      <c r="A76" s="94" t="s">
        <v>924</v>
      </c>
      <c r="B76" s="95" t="s">
        <v>925</v>
      </c>
      <c r="C76" s="115">
        <v>8728.6</v>
      </c>
      <c r="D76" s="289">
        <f t="shared" si="4"/>
        <v>8728.6</v>
      </c>
      <c r="E76" s="105">
        <f t="shared" si="3"/>
        <v>0</v>
      </c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9"/>
      <c r="Q76" s="128"/>
    </row>
    <row r="77" spans="1:17" ht="12.75" customHeight="1" x14ac:dyDescent="0.2">
      <c r="A77" s="94" t="s">
        <v>876</v>
      </c>
      <c r="B77" s="95" t="s">
        <v>877</v>
      </c>
      <c r="C77" s="115"/>
      <c r="D77" s="289">
        <f t="shared" si="4"/>
        <v>0</v>
      </c>
      <c r="E77" s="105">
        <f t="shared" si="3"/>
        <v>0</v>
      </c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9"/>
      <c r="Q77" s="128"/>
    </row>
    <row r="78" spans="1:17" ht="12.75" customHeight="1" x14ac:dyDescent="0.2">
      <c r="A78" s="94" t="s">
        <v>878</v>
      </c>
      <c r="B78" s="95" t="s">
        <v>5</v>
      </c>
      <c r="C78" s="115">
        <v>6754.86</v>
      </c>
      <c r="D78" s="289">
        <f t="shared" si="4"/>
        <v>6754.86</v>
      </c>
      <c r="E78" s="105">
        <f t="shared" si="3"/>
        <v>0</v>
      </c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9"/>
      <c r="Q78" s="128"/>
    </row>
    <row r="79" spans="1:17" ht="12.75" customHeight="1" x14ac:dyDescent="0.2">
      <c r="A79" s="94" t="s">
        <v>879</v>
      </c>
      <c r="B79" s="95" t="s">
        <v>880</v>
      </c>
      <c r="C79" s="115"/>
      <c r="D79" s="289">
        <f t="shared" si="4"/>
        <v>0</v>
      </c>
      <c r="E79" s="105">
        <f t="shared" si="3"/>
        <v>0</v>
      </c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9"/>
      <c r="Q79" s="128"/>
    </row>
    <row r="80" spans="1:17" ht="12.75" customHeight="1" x14ac:dyDescent="0.2">
      <c r="A80" s="94" t="s">
        <v>951</v>
      </c>
      <c r="B80" s="95" t="s">
        <v>952</v>
      </c>
      <c r="C80" s="115"/>
      <c r="D80" s="141">
        <f t="shared" si="4"/>
        <v>0</v>
      </c>
      <c r="E80" s="105">
        <f t="shared" si="3"/>
        <v>0</v>
      </c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9"/>
      <c r="Q80" s="128"/>
    </row>
    <row r="81" spans="1:17" ht="12.75" customHeight="1" x14ac:dyDescent="0.2">
      <c r="A81" s="94" t="s">
        <v>962</v>
      </c>
      <c r="B81" s="95" t="s">
        <v>961</v>
      </c>
      <c r="C81" s="115">
        <v>56250</v>
      </c>
      <c r="D81" s="289">
        <f t="shared" si="4"/>
        <v>56250</v>
      </c>
      <c r="E81" s="105">
        <f t="shared" si="3"/>
        <v>0</v>
      </c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9"/>
      <c r="Q81" s="128"/>
    </row>
    <row r="82" spans="1:17" ht="12.75" customHeight="1" x14ac:dyDescent="0.2">
      <c r="A82" s="94" t="s">
        <v>881</v>
      </c>
      <c r="B82" s="95" t="s">
        <v>730</v>
      </c>
      <c r="C82" s="115">
        <v>4157.8</v>
      </c>
      <c r="D82" s="289">
        <f t="shared" si="4"/>
        <v>4157.8</v>
      </c>
      <c r="E82" s="105">
        <f t="shared" si="3"/>
        <v>0</v>
      </c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8"/>
    </row>
    <row r="83" spans="1:17" ht="12.75" customHeight="1" x14ac:dyDescent="0.2">
      <c r="A83" s="94" t="s">
        <v>882</v>
      </c>
      <c r="B83" s="95" t="s">
        <v>883</v>
      </c>
      <c r="C83" s="115"/>
      <c r="D83" s="289">
        <f t="shared" si="4"/>
        <v>0</v>
      </c>
      <c r="E83" s="105">
        <f t="shared" si="3"/>
        <v>0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9"/>
      <c r="Q83" s="128"/>
    </row>
    <row r="84" spans="1:17" ht="12.75" customHeight="1" x14ac:dyDescent="0.2">
      <c r="A84" s="94" t="s">
        <v>914</v>
      </c>
      <c r="B84" s="95" t="s">
        <v>916</v>
      </c>
      <c r="C84" s="115"/>
      <c r="D84" s="289">
        <f t="shared" si="4"/>
        <v>0</v>
      </c>
      <c r="E84" s="105">
        <f t="shared" si="3"/>
        <v>0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9"/>
      <c r="Q84" s="128"/>
    </row>
    <row r="85" spans="1:17" ht="12.75" customHeight="1" x14ac:dyDescent="0.2">
      <c r="A85" s="94" t="s">
        <v>915</v>
      </c>
      <c r="B85" s="95" t="s">
        <v>917</v>
      </c>
      <c r="C85" s="115"/>
      <c r="D85" s="289">
        <f t="shared" si="4"/>
        <v>0</v>
      </c>
      <c r="E85" s="105">
        <f t="shared" si="3"/>
        <v>0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9"/>
      <c r="Q85" s="128"/>
    </row>
    <row r="86" spans="1:17" ht="12.75" customHeight="1" x14ac:dyDescent="0.2">
      <c r="A86" s="94" t="s">
        <v>921</v>
      </c>
      <c r="B86" s="95" t="s">
        <v>922</v>
      </c>
      <c r="C86" s="115"/>
      <c r="D86" s="289">
        <f t="shared" si="4"/>
        <v>0</v>
      </c>
      <c r="E86" s="105">
        <f t="shared" si="3"/>
        <v>0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9"/>
      <c r="Q86" s="128"/>
    </row>
    <row r="87" spans="1:17" ht="12.75" customHeight="1" x14ac:dyDescent="0.2">
      <c r="A87" s="94" t="s">
        <v>700</v>
      </c>
      <c r="B87" s="95" t="s">
        <v>884</v>
      </c>
      <c r="C87" s="115">
        <v>1046.02</v>
      </c>
      <c r="D87" s="289">
        <f t="shared" si="4"/>
        <v>1046.02</v>
      </c>
      <c r="E87" s="105">
        <f t="shared" si="3"/>
        <v>0</v>
      </c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9"/>
      <c r="Q87" s="128"/>
    </row>
    <row r="88" spans="1:17" ht="12.75" customHeight="1" x14ac:dyDescent="0.2">
      <c r="A88" s="94" t="s">
        <v>601</v>
      </c>
      <c r="B88" s="95" t="s">
        <v>885</v>
      </c>
      <c r="C88" s="115"/>
      <c r="D88" s="289">
        <f t="shared" si="4"/>
        <v>0</v>
      </c>
      <c r="E88" s="105">
        <f t="shared" si="3"/>
        <v>0</v>
      </c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9"/>
      <c r="Q88" s="128"/>
    </row>
    <row r="89" spans="1:17" ht="12.75" customHeight="1" x14ac:dyDescent="0.2">
      <c r="A89" s="94" t="s">
        <v>886</v>
      </c>
      <c r="B89" s="95" t="s">
        <v>887</v>
      </c>
      <c r="C89" s="115">
        <v>148.85</v>
      </c>
      <c r="D89" s="289">
        <f t="shared" si="4"/>
        <v>148.85</v>
      </c>
      <c r="E89" s="105">
        <f t="shared" si="3"/>
        <v>0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9"/>
      <c r="Q89" s="128"/>
    </row>
    <row r="90" spans="1:17" ht="12.75" customHeight="1" x14ac:dyDescent="0.2">
      <c r="A90" s="94" t="s">
        <v>1053</v>
      </c>
      <c r="B90" s="95" t="s">
        <v>1066</v>
      </c>
      <c r="C90" s="115">
        <v>1735.51</v>
      </c>
      <c r="D90" s="289">
        <f t="shared" si="4"/>
        <v>1735.51</v>
      </c>
      <c r="E90" s="105">
        <f t="shared" si="3"/>
        <v>0</v>
      </c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9"/>
      <c r="Q90" s="128"/>
    </row>
    <row r="91" spans="1:17" ht="12.75" customHeight="1" x14ac:dyDescent="0.2">
      <c r="A91" s="94" t="s">
        <v>282</v>
      </c>
      <c r="B91" s="95" t="s">
        <v>888</v>
      </c>
      <c r="C91" s="115"/>
      <c r="D91" s="289">
        <f t="shared" si="4"/>
        <v>0</v>
      </c>
      <c r="E91" s="105">
        <f t="shared" si="3"/>
        <v>0</v>
      </c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9"/>
      <c r="Q91" s="128"/>
    </row>
    <row r="92" spans="1:17" ht="12.75" customHeight="1" x14ac:dyDescent="0.2">
      <c r="A92" s="94" t="s">
        <v>889</v>
      </c>
      <c r="B92" s="95" t="s">
        <v>890</v>
      </c>
      <c r="C92" s="115">
        <v>6225</v>
      </c>
      <c r="D92" s="289">
        <f t="shared" si="4"/>
        <v>6225</v>
      </c>
      <c r="E92" s="105">
        <f t="shared" si="3"/>
        <v>0</v>
      </c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9"/>
      <c r="Q92" s="128"/>
    </row>
    <row r="93" spans="1:17" ht="12.75" customHeight="1" x14ac:dyDescent="0.2">
      <c r="A93" s="91" t="s">
        <v>891</v>
      </c>
      <c r="B93" s="95" t="s">
        <v>892</v>
      </c>
      <c r="C93" s="115">
        <v>1356.97</v>
      </c>
      <c r="D93" s="289">
        <f t="shared" si="4"/>
        <v>1356.97</v>
      </c>
      <c r="E93" s="105">
        <f t="shared" si="3"/>
        <v>0</v>
      </c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9"/>
      <c r="Q93" s="128"/>
    </row>
    <row r="94" spans="1:17" ht="12.75" customHeight="1" x14ac:dyDescent="0.2">
      <c r="A94" s="94" t="s">
        <v>704</v>
      </c>
      <c r="B94" s="95" t="s">
        <v>893</v>
      </c>
      <c r="C94" s="111">
        <v>799.56</v>
      </c>
      <c r="D94" s="289">
        <f t="shared" si="4"/>
        <v>799.56</v>
      </c>
      <c r="E94" s="105">
        <f t="shared" si="3"/>
        <v>0</v>
      </c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9"/>
      <c r="Q94" s="128"/>
    </row>
    <row r="95" spans="1:17" ht="12.75" customHeight="1" x14ac:dyDescent="0.2">
      <c r="A95" s="94" t="s">
        <v>894</v>
      </c>
      <c r="B95" s="95" t="s">
        <v>3</v>
      </c>
      <c r="C95" s="111"/>
      <c r="D95" s="289">
        <f t="shared" si="4"/>
        <v>0</v>
      </c>
      <c r="E95" s="105">
        <f t="shared" si="3"/>
        <v>0</v>
      </c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9"/>
      <c r="Q95" s="128"/>
    </row>
    <row r="96" spans="1:17" ht="12.75" customHeight="1" x14ac:dyDescent="0.2">
      <c r="A96" s="94" t="s">
        <v>895</v>
      </c>
      <c r="B96" s="95" t="s">
        <v>896</v>
      </c>
      <c r="C96" s="111"/>
      <c r="D96" s="289">
        <f t="shared" si="4"/>
        <v>0</v>
      </c>
      <c r="E96" s="105">
        <f t="shared" si="3"/>
        <v>0</v>
      </c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9"/>
      <c r="Q96" s="128"/>
    </row>
    <row r="97" spans="1:17" ht="12.75" customHeight="1" x14ac:dyDescent="0.2">
      <c r="A97" s="94" t="s">
        <v>897</v>
      </c>
      <c r="B97" s="95" t="s">
        <v>92</v>
      </c>
      <c r="C97" s="111"/>
      <c r="D97" s="289">
        <f t="shared" si="4"/>
        <v>0</v>
      </c>
      <c r="E97" s="105">
        <f t="shared" si="3"/>
        <v>0</v>
      </c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9"/>
      <c r="Q97" s="128"/>
    </row>
    <row r="98" spans="1:17" ht="12.75" customHeight="1" x14ac:dyDescent="0.2">
      <c r="A98" s="94" t="s">
        <v>291</v>
      </c>
      <c r="B98" s="95" t="s">
        <v>14</v>
      </c>
      <c r="C98" s="111">
        <v>592.1</v>
      </c>
      <c r="D98" s="289">
        <f t="shared" si="4"/>
        <v>592.1</v>
      </c>
      <c r="E98" s="105">
        <f t="shared" si="3"/>
        <v>0</v>
      </c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9"/>
      <c r="Q98" s="128"/>
    </row>
    <row r="99" spans="1:17" ht="12.75" customHeight="1" x14ac:dyDescent="0.2">
      <c r="A99" s="94" t="s">
        <v>898</v>
      </c>
      <c r="B99" s="95" t="s">
        <v>959</v>
      </c>
      <c r="C99" s="111">
        <v>34359.699999999997</v>
      </c>
      <c r="D99" s="143">
        <f t="shared" si="4"/>
        <v>34359.699999999997</v>
      </c>
      <c r="E99" s="105">
        <f t="shared" si="3"/>
        <v>0</v>
      </c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9"/>
      <c r="Q99" s="128"/>
    </row>
    <row r="100" spans="1:17" ht="12.75" customHeight="1" x14ac:dyDescent="0.2">
      <c r="A100" s="94" t="s">
        <v>372</v>
      </c>
      <c r="B100" s="95" t="s">
        <v>164</v>
      </c>
      <c r="C100" s="111"/>
      <c r="D100" s="143">
        <f t="shared" si="4"/>
        <v>0</v>
      </c>
      <c r="E100" s="105">
        <f t="shared" si="3"/>
        <v>0</v>
      </c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9"/>
      <c r="Q100" s="128"/>
    </row>
    <row r="101" spans="1:17" ht="12.75" customHeight="1" x14ac:dyDescent="0.2">
      <c r="A101" s="94" t="s">
        <v>899</v>
      </c>
      <c r="B101" s="95" t="s">
        <v>15</v>
      </c>
      <c r="C101" s="111">
        <v>8405.6299999999992</v>
      </c>
      <c r="D101" s="143">
        <f t="shared" ref="D101:D119" si="5">+C101+E101</f>
        <v>8405.6299999999992</v>
      </c>
      <c r="E101" s="105">
        <f t="shared" si="3"/>
        <v>0</v>
      </c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9"/>
      <c r="Q101" s="128"/>
    </row>
    <row r="102" spans="1:17" ht="12.75" customHeight="1" x14ac:dyDescent="0.2">
      <c r="A102" s="94" t="s">
        <v>900</v>
      </c>
      <c r="B102" s="95" t="s">
        <v>972</v>
      </c>
      <c r="C102" s="111"/>
      <c r="D102" s="143">
        <f t="shared" si="5"/>
        <v>0</v>
      </c>
      <c r="E102" s="105">
        <f t="shared" si="3"/>
        <v>0</v>
      </c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9"/>
      <c r="Q102" s="128"/>
    </row>
    <row r="103" spans="1:17" ht="12.75" customHeight="1" x14ac:dyDescent="0.2">
      <c r="A103" s="96" t="s">
        <v>967</v>
      </c>
      <c r="B103" s="91" t="s">
        <v>979</v>
      </c>
      <c r="C103" s="111">
        <v>-494.04</v>
      </c>
      <c r="D103" s="143">
        <f t="shared" si="5"/>
        <v>-494.04</v>
      </c>
      <c r="E103" s="105">
        <f t="shared" si="3"/>
        <v>0</v>
      </c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9"/>
      <c r="Q103" s="128"/>
    </row>
    <row r="104" spans="1:17" ht="12.75" customHeight="1" x14ac:dyDescent="0.2">
      <c r="A104" s="96" t="s">
        <v>968</v>
      </c>
      <c r="B104" s="91" t="s">
        <v>980</v>
      </c>
      <c r="C104" s="111"/>
      <c r="D104" s="143">
        <f t="shared" si="5"/>
        <v>0</v>
      </c>
      <c r="E104" s="105">
        <f t="shared" ref="E104:E119" si="6">SUM(F104:Q104)</f>
        <v>0</v>
      </c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9"/>
      <c r="Q104" s="128"/>
    </row>
    <row r="105" spans="1:17" ht="12.75" customHeight="1" x14ac:dyDescent="0.2">
      <c r="A105" s="96" t="s">
        <v>969</v>
      </c>
      <c r="B105" s="91" t="s">
        <v>981</v>
      </c>
      <c r="C105" s="111"/>
      <c r="D105" s="143">
        <f t="shared" si="5"/>
        <v>0</v>
      </c>
      <c r="E105" s="105">
        <f t="shared" si="6"/>
        <v>0</v>
      </c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9"/>
      <c r="Q105" s="128"/>
    </row>
    <row r="106" spans="1:17" ht="12.75" customHeight="1" x14ac:dyDescent="0.2">
      <c r="A106" s="96" t="s">
        <v>970</v>
      </c>
      <c r="B106" s="91" t="s">
        <v>982</v>
      </c>
      <c r="C106" s="111"/>
      <c r="D106" s="143">
        <f t="shared" si="5"/>
        <v>0</v>
      </c>
      <c r="E106" s="105">
        <f t="shared" si="6"/>
        <v>0</v>
      </c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9"/>
      <c r="Q106" s="128"/>
    </row>
    <row r="107" spans="1:17" ht="12.75" customHeight="1" x14ac:dyDescent="0.2">
      <c r="A107" s="96" t="s">
        <v>973</v>
      </c>
      <c r="B107" s="91" t="s">
        <v>983</v>
      </c>
      <c r="C107" s="111"/>
      <c r="D107" s="143">
        <f t="shared" si="5"/>
        <v>0</v>
      </c>
      <c r="E107" s="105">
        <f t="shared" si="6"/>
        <v>0</v>
      </c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9"/>
      <c r="Q107" s="128"/>
    </row>
    <row r="108" spans="1:17" ht="12.75" customHeight="1" x14ac:dyDescent="0.2">
      <c r="A108" s="96" t="s">
        <v>971</v>
      </c>
      <c r="B108" s="91" t="s">
        <v>984</v>
      </c>
      <c r="C108" s="111">
        <v>6416.61</v>
      </c>
      <c r="D108" s="143">
        <f t="shared" si="5"/>
        <v>6416.61</v>
      </c>
      <c r="E108" s="105">
        <f t="shared" si="6"/>
        <v>0</v>
      </c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9"/>
      <c r="Q108" s="128"/>
    </row>
    <row r="109" spans="1:17" ht="12.75" customHeight="1" x14ac:dyDescent="0.2">
      <c r="A109" s="96" t="s">
        <v>1003</v>
      </c>
      <c r="B109" s="91" t="s">
        <v>1004</v>
      </c>
      <c r="C109" s="111"/>
      <c r="D109" s="143">
        <f t="shared" si="5"/>
        <v>0</v>
      </c>
      <c r="E109" s="105">
        <f t="shared" si="6"/>
        <v>0</v>
      </c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9"/>
      <c r="Q109" s="128"/>
    </row>
    <row r="110" spans="1:17" ht="12.75" customHeight="1" x14ac:dyDescent="0.2">
      <c r="A110" s="96" t="s">
        <v>1002</v>
      </c>
      <c r="B110" s="91" t="s">
        <v>1001</v>
      </c>
      <c r="C110" s="111"/>
      <c r="D110" s="143">
        <f t="shared" si="5"/>
        <v>0</v>
      </c>
      <c r="E110" s="105">
        <f t="shared" si="6"/>
        <v>0</v>
      </c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9"/>
      <c r="Q110" s="128"/>
    </row>
    <row r="111" spans="1:17" ht="12.75" customHeight="1" x14ac:dyDescent="0.2">
      <c r="A111" s="94" t="s">
        <v>901</v>
      </c>
      <c r="B111" s="95" t="s">
        <v>902</v>
      </c>
      <c r="C111" s="115">
        <v>11372.25</v>
      </c>
      <c r="D111" s="289">
        <f t="shared" si="5"/>
        <v>11372.25</v>
      </c>
      <c r="E111" s="105">
        <f t="shared" si="6"/>
        <v>0</v>
      </c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9"/>
      <c r="Q111" s="128"/>
    </row>
    <row r="112" spans="1:17" ht="12.75" customHeight="1" x14ac:dyDescent="0.2">
      <c r="A112" s="94" t="s">
        <v>903</v>
      </c>
      <c r="B112" s="95" t="s">
        <v>739</v>
      </c>
      <c r="C112" s="115">
        <v>13855.62</v>
      </c>
      <c r="D112" s="289">
        <f t="shared" si="5"/>
        <v>13855.62</v>
      </c>
      <c r="E112" s="105">
        <f t="shared" si="6"/>
        <v>0</v>
      </c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9"/>
      <c r="Q112" s="128"/>
    </row>
    <row r="113" spans="1:17" ht="12.75" customHeight="1" x14ac:dyDescent="0.2">
      <c r="A113" s="97" t="s">
        <v>918</v>
      </c>
      <c r="B113" s="98" t="s">
        <v>960</v>
      </c>
      <c r="C113" s="115"/>
      <c r="D113" s="289">
        <f t="shared" si="5"/>
        <v>0</v>
      </c>
      <c r="E113" s="105">
        <f t="shared" si="6"/>
        <v>0</v>
      </c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9"/>
      <c r="Q113" s="128"/>
    </row>
    <row r="114" spans="1:17" ht="12.75" customHeight="1" x14ac:dyDescent="0.2">
      <c r="A114" s="97" t="s">
        <v>904</v>
      </c>
      <c r="B114" s="98" t="s">
        <v>905</v>
      </c>
      <c r="C114" s="115">
        <v>21240.16</v>
      </c>
      <c r="D114" s="289">
        <f t="shared" si="5"/>
        <v>21240.16</v>
      </c>
      <c r="E114" s="105">
        <f t="shared" si="6"/>
        <v>0</v>
      </c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9"/>
      <c r="Q114" s="128"/>
    </row>
    <row r="115" spans="1:17" ht="12.75" customHeight="1" x14ac:dyDescent="0.2">
      <c r="A115" s="97" t="s">
        <v>906</v>
      </c>
      <c r="B115" s="98" t="s">
        <v>907</v>
      </c>
      <c r="C115" s="115">
        <v>59892.74</v>
      </c>
      <c r="D115" s="289">
        <f t="shared" si="5"/>
        <v>59892.74</v>
      </c>
      <c r="E115" s="105">
        <f t="shared" si="6"/>
        <v>0</v>
      </c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9"/>
      <c r="Q115" s="128"/>
    </row>
    <row r="116" spans="1:17" ht="12.75" customHeight="1" x14ac:dyDescent="0.2">
      <c r="A116" s="97" t="s">
        <v>908</v>
      </c>
      <c r="B116" s="98" t="s">
        <v>909</v>
      </c>
      <c r="C116" s="115">
        <v>10331.61</v>
      </c>
      <c r="D116" s="289">
        <f t="shared" si="5"/>
        <v>10331.61</v>
      </c>
      <c r="E116" s="105">
        <f t="shared" si="6"/>
        <v>0</v>
      </c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9"/>
      <c r="Q116" s="128"/>
    </row>
    <row r="117" spans="1:17" ht="12.75" customHeight="1" x14ac:dyDescent="0.2">
      <c r="A117" s="97" t="s">
        <v>910</v>
      </c>
      <c r="B117" s="98" t="s">
        <v>911</v>
      </c>
      <c r="C117" s="115">
        <v>681</v>
      </c>
      <c r="D117" s="289">
        <f t="shared" si="5"/>
        <v>681</v>
      </c>
      <c r="E117" s="105">
        <f t="shared" si="6"/>
        <v>0</v>
      </c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9"/>
      <c r="Q117" s="128"/>
    </row>
    <row r="118" spans="1:17" ht="12.75" customHeight="1" x14ac:dyDescent="0.2">
      <c r="A118" s="97" t="s">
        <v>912</v>
      </c>
      <c r="B118" s="98" t="s">
        <v>821</v>
      </c>
      <c r="C118" s="111"/>
      <c r="D118" s="289">
        <f t="shared" si="5"/>
        <v>0</v>
      </c>
      <c r="E118" s="105">
        <f t="shared" si="6"/>
        <v>0</v>
      </c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9"/>
      <c r="Q118" s="128"/>
    </row>
    <row r="119" spans="1:17" ht="12.75" customHeight="1" thickBot="1" x14ac:dyDescent="0.25">
      <c r="A119" s="99" t="s">
        <v>919</v>
      </c>
      <c r="B119" s="100" t="s">
        <v>920</v>
      </c>
      <c r="C119" s="145"/>
      <c r="D119" s="145">
        <f t="shared" si="5"/>
        <v>0</v>
      </c>
      <c r="E119" s="105">
        <f t="shared" si="6"/>
        <v>0</v>
      </c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1"/>
      <c r="Q119" s="132"/>
    </row>
    <row r="120" spans="1:17" ht="11.1" customHeight="1" x14ac:dyDescent="0.2">
      <c r="C120" s="115"/>
      <c r="D120" s="115"/>
      <c r="E120" s="103"/>
      <c r="F120" s="135"/>
      <c r="M120" s="116"/>
      <c r="N120" s="116"/>
    </row>
    <row r="121" spans="1:17" ht="11.1" customHeight="1" x14ac:dyDescent="0.2">
      <c r="C121" s="115"/>
      <c r="D121" s="115">
        <f>SUM(D37:D119)</f>
        <v>-4998.1499999999724</v>
      </c>
      <c r="E121" s="104"/>
      <c r="F121" s="136">
        <f>SUM(F4:F119)</f>
        <v>6.5483618527650833E-11</v>
      </c>
      <c r="G121" s="116">
        <f>SUM(G4:G119)</f>
        <v>0</v>
      </c>
      <c r="H121" s="116">
        <f t="shared" ref="H121:Q121" si="7">SUM(H4:H119)</f>
        <v>0</v>
      </c>
      <c r="I121" s="116">
        <f t="shared" si="7"/>
        <v>0</v>
      </c>
      <c r="J121" s="116">
        <f t="shared" si="7"/>
        <v>0</v>
      </c>
      <c r="K121" s="116">
        <f t="shared" si="7"/>
        <v>0</v>
      </c>
      <c r="L121" s="116">
        <f t="shared" si="7"/>
        <v>0</v>
      </c>
      <c r="M121" s="116">
        <f t="shared" si="7"/>
        <v>0</v>
      </c>
      <c r="N121" s="116">
        <f t="shared" si="7"/>
        <v>0</v>
      </c>
      <c r="O121" s="116">
        <f t="shared" si="7"/>
        <v>0</v>
      </c>
      <c r="P121" s="116">
        <f t="shared" si="7"/>
        <v>0</v>
      </c>
      <c r="Q121" s="116">
        <f t="shared" si="7"/>
        <v>0</v>
      </c>
    </row>
    <row r="122" spans="1:17" ht="11.1" customHeight="1" x14ac:dyDescent="0.2">
      <c r="C122" s="115"/>
      <c r="D122" s="115"/>
      <c r="E122" s="104"/>
      <c r="F122" s="136"/>
      <c r="M122" s="116"/>
      <c r="N122" s="116"/>
    </row>
    <row r="123" spans="1:17" ht="11.1" customHeight="1" x14ac:dyDescent="0.2">
      <c r="C123" s="115"/>
      <c r="D123" s="115">
        <f>ROUND(SUM(D4:D119),2)</f>
        <v>0</v>
      </c>
      <c r="E123" s="104"/>
      <c r="F123" s="136"/>
      <c r="M123" s="116"/>
      <c r="N123" s="116"/>
    </row>
    <row r="124" spans="1:17" ht="11.1" customHeight="1" x14ac:dyDescent="0.2">
      <c r="C124" s="115"/>
      <c r="D124" s="115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Budget 2018-19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-September</vt:lpstr>
      <vt:lpstr>TB</vt:lpstr>
      <vt:lpstr>Investment</vt:lpstr>
      <vt:lpstr> Budget 2018</vt:lpstr>
      <vt:lpstr>'Balance Sheet'!Print_Area</vt:lpstr>
      <vt:lpstr>'Budget 2018-19'!Print_Area</vt:lpstr>
      <vt:lpstr>'Man Accs 28.4.09'!Print_Area</vt:lpstr>
      <vt:lpstr>'Man Accs 31.7.09'!Print_Area</vt:lpstr>
      <vt:lpstr>'Man Accs 31.7.09 (2)'!Print_Area</vt:lpstr>
      <vt:lpstr>TB!Print_Area</vt:lpstr>
      <vt:lpstr>'TB (2) -September'!Print_Area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Claire Weldon</cp:lastModifiedBy>
  <cp:lastPrinted>2018-12-04T14:11:13Z</cp:lastPrinted>
  <dcterms:created xsi:type="dcterms:W3CDTF">2009-02-26T10:12:44Z</dcterms:created>
  <dcterms:modified xsi:type="dcterms:W3CDTF">2019-02-12T11:08:18Z</dcterms:modified>
</cp:coreProperties>
</file>