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8\Dec 2018\Pre Read\"/>
    </mc:Choice>
  </mc:AlternateContent>
  <bookViews>
    <workbookView xWindow="11520" yWindow="60" windowWidth="18590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October" sheetId="15" r:id="rId8"/>
    <sheet name="TB" sheetId="13" r:id="rId9"/>
    <sheet name="Investment" sheetId="16" r:id="rId10"/>
    <sheet name="Budget" sheetId="19" state="hidden" r:id="rId11"/>
  </sheets>
  <externalReferences>
    <externalReference r:id="rId12"/>
  </externalReferences>
  <definedNames>
    <definedName name="_xlnm._FilterDatabase" localSheetId="0" hidden="1">'Man Accs '!$B$5:$H$5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Sheet'!$A$1:$G$36</definedName>
    <definedName name="_xlnm.Print_Area" localSheetId="0">'Man Accs '!$B$1:$H$83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TB!$A$1:$Q$124</definedName>
    <definedName name="_xlnm.Print_Area" localSheetId="7">'TB (2) -October'!$A$1:$F$124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H26" i="10" l="1"/>
  <c r="H79" i="10"/>
  <c r="H76" i="10"/>
  <c r="H73" i="10"/>
  <c r="H70" i="10"/>
  <c r="H67" i="10"/>
  <c r="H66" i="10"/>
  <c r="H65" i="10"/>
  <c r="H60" i="10"/>
  <c r="H56" i="10"/>
  <c r="H55" i="10"/>
  <c r="H54" i="10"/>
  <c r="H51" i="10"/>
  <c r="H50" i="10"/>
  <c r="H49" i="10"/>
  <c r="H42" i="10"/>
  <c r="H34" i="10"/>
  <c r="H33" i="10"/>
  <c r="H32" i="10"/>
  <c r="H31" i="10"/>
  <c r="H30" i="10"/>
  <c r="H23" i="10"/>
  <c r="H22" i="10"/>
  <c r="H21" i="10"/>
  <c r="H20" i="10"/>
  <c r="H17" i="10"/>
  <c r="H16" i="10"/>
  <c r="H13" i="10"/>
  <c r="H8" i="10"/>
  <c r="H7" i="10"/>
  <c r="L66" i="10"/>
  <c r="L67" i="10"/>
  <c r="L65" i="10"/>
  <c r="L61" i="10"/>
  <c r="L60" i="10"/>
  <c r="L57" i="10"/>
  <c r="L55" i="10"/>
  <c r="L56" i="10"/>
  <c r="L54" i="10"/>
  <c r="L50" i="10"/>
  <c r="L51" i="10"/>
  <c r="L49" i="10"/>
  <c r="L80" i="10" l="1"/>
  <c r="L73" i="10"/>
  <c r="L70" i="10"/>
  <c r="L79" i="10"/>
  <c r="L81" i="10"/>
  <c r="L83" i="10" s="1"/>
  <c r="N79" i="10"/>
  <c r="O79" i="10" s="1"/>
  <c r="N76" i="10"/>
  <c r="O76" i="10" s="1"/>
  <c r="N70" i="10"/>
  <c r="O70" i="10" s="1"/>
  <c r="N67" i="10"/>
  <c r="O67" i="10" s="1"/>
  <c r="M79" i="10"/>
  <c r="M76" i="10"/>
  <c r="M73" i="10"/>
  <c r="N73" i="10" s="1"/>
  <c r="O73" i="10" s="1"/>
  <c r="M70" i="10"/>
  <c r="M66" i="10"/>
  <c r="N66" i="10" s="1"/>
  <c r="O66" i="10" s="1"/>
  <c r="M67" i="10"/>
  <c r="M65" i="10"/>
  <c r="N65" i="10" s="1"/>
  <c r="O65" i="10" s="1"/>
  <c r="N60" i="10"/>
  <c r="O60" i="10" s="1"/>
  <c r="M60" i="10"/>
  <c r="N56" i="10"/>
  <c r="O56" i="10" s="1"/>
  <c r="N50" i="10"/>
  <c r="O50" i="10"/>
  <c r="M56" i="10"/>
  <c r="M55" i="10"/>
  <c r="N55" i="10" s="1"/>
  <c r="O55" i="10" s="1"/>
  <c r="M54" i="10"/>
  <c r="N54" i="10" s="1"/>
  <c r="O54" i="10" s="1"/>
  <c r="M50" i="10"/>
  <c r="M51" i="10"/>
  <c r="N51" i="10" s="1"/>
  <c r="O51" i="10" s="1"/>
  <c r="M49" i="10"/>
  <c r="N49" i="10" s="1"/>
  <c r="O49" i="10" s="1"/>
  <c r="L43" i="10"/>
  <c r="L44" i="10"/>
  <c r="O42" i="10"/>
  <c r="N42" i="10"/>
  <c r="M42" i="10"/>
  <c r="L39" i="10"/>
  <c r="N34" i="10"/>
  <c r="O34" i="10"/>
  <c r="O32" i="10"/>
  <c r="O33" i="10"/>
  <c r="O31" i="10"/>
  <c r="N32" i="10"/>
  <c r="N33" i="10"/>
  <c r="N31" i="10"/>
  <c r="M32" i="10"/>
  <c r="M33" i="10"/>
  <c r="M34" i="10"/>
  <c r="M31" i="10"/>
  <c r="O23" i="10"/>
  <c r="O22" i="10"/>
  <c r="O21" i="10"/>
  <c r="O20" i="10"/>
  <c r="O17" i="10"/>
  <c r="O16" i="10"/>
  <c r="O13" i="10"/>
  <c r="N23" i="10"/>
  <c r="N22" i="10"/>
  <c r="N21" i="10"/>
  <c r="N20" i="10"/>
  <c r="N17" i="10"/>
  <c r="N16" i="10"/>
  <c r="N13" i="10"/>
  <c r="M21" i="10"/>
  <c r="M22" i="10"/>
  <c r="M23" i="10"/>
  <c r="M20" i="10"/>
  <c r="M17" i="10"/>
  <c r="M16" i="10"/>
  <c r="M13" i="10"/>
  <c r="O8" i="10"/>
  <c r="N8" i="10"/>
  <c r="M8" i="10"/>
  <c r="O7" i="10"/>
  <c r="N7" i="10"/>
  <c r="M7" i="10"/>
  <c r="L42" i="10"/>
  <c r="L38" i="10"/>
  <c r="L31" i="10"/>
  <c r="L32" i="10"/>
  <c r="L33" i="10"/>
  <c r="L34" i="10"/>
  <c r="L30" i="10"/>
  <c r="L35" i="10" s="1"/>
  <c r="L21" i="10"/>
  <c r="L22" i="10"/>
  <c r="L23" i="10"/>
  <c r="L20" i="10"/>
  <c r="L17" i="10"/>
  <c r="L16" i="10"/>
  <c r="L13" i="10"/>
  <c r="L24" i="10" s="1"/>
  <c r="L8" i="10"/>
  <c r="L7" i="10"/>
  <c r="L9" i="10" s="1"/>
  <c r="L26" i="10" s="1"/>
  <c r="E79" i="10"/>
  <c r="E76" i="10"/>
  <c r="E73" i="10"/>
  <c r="E70" i="10"/>
  <c r="E67" i="10"/>
  <c r="E66" i="10"/>
  <c r="E65" i="10"/>
  <c r="E56" i="10"/>
  <c r="E55" i="10"/>
  <c r="E54" i="10"/>
  <c r="E51" i="10"/>
  <c r="E50" i="10"/>
  <c r="E49" i="10"/>
  <c r="E42" i="10"/>
  <c r="E34" i="10"/>
  <c r="E33" i="10"/>
  <c r="E32" i="10"/>
  <c r="E31" i="10"/>
  <c r="E30" i="10"/>
  <c r="E23" i="10"/>
  <c r="E22" i="10"/>
  <c r="E21" i="10"/>
  <c r="E20" i="10"/>
  <c r="E17" i="10"/>
  <c r="E16" i="10"/>
  <c r="E13" i="10"/>
  <c r="E8" i="10"/>
  <c r="E7" i="10"/>
  <c r="I80" i="10"/>
  <c r="I61" i="10"/>
  <c r="I57" i="10"/>
  <c r="I81" i="10" s="1"/>
  <c r="I43" i="10"/>
  <c r="I39" i="10"/>
  <c r="I35" i="10"/>
  <c r="I44" i="10" s="1"/>
  <c r="I83" i="10" s="1"/>
  <c r="I9" i="10"/>
  <c r="I26" i="10" s="1"/>
  <c r="I24" i="10"/>
  <c r="O57" i="10" l="1"/>
  <c r="H80" i="10"/>
  <c r="F36" i="3"/>
  <c r="F34" i="3"/>
  <c r="E21" i="3"/>
  <c r="E10" i="3"/>
  <c r="E14" i="3" l="1"/>
  <c r="F24" i="3" s="1"/>
  <c r="F26" i="3" s="1"/>
  <c r="F38" i="3" s="1"/>
  <c r="D50" i="13" l="1"/>
  <c r="E26" i="13" l="1"/>
  <c r="E28" i="13"/>
  <c r="E29" i="13"/>
  <c r="J85" i="16" l="1"/>
  <c r="J82" i="16"/>
  <c r="G85" i="16"/>
  <c r="G82" i="16"/>
  <c r="H85" i="16"/>
  <c r="I85" i="16"/>
  <c r="K85" i="16"/>
  <c r="F85" i="16"/>
  <c r="H58" i="16"/>
  <c r="I58" i="16"/>
  <c r="K58" i="16"/>
  <c r="F58" i="16"/>
  <c r="F11" i="16"/>
  <c r="B80" i="16"/>
  <c r="L79" i="16"/>
  <c r="K79" i="16"/>
  <c r="H79" i="16"/>
  <c r="L78" i="16"/>
  <c r="J78" i="16"/>
  <c r="G78" i="16"/>
  <c r="L76" i="16"/>
  <c r="L72" i="16"/>
  <c r="L80" i="16" s="1"/>
  <c r="I72" i="16"/>
  <c r="F72" i="16"/>
  <c r="D6" i="15" l="1"/>
  <c r="D7" i="15"/>
  <c r="D8" i="15"/>
  <c r="B10" i="3" l="1"/>
  <c r="F60" i="10" l="1"/>
  <c r="C60" i="10"/>
  <c r="P43" i="10" l="1"/>
  <c r="S43" i="10"/>
  <c r="D6" i="13" l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I80" i="16" s="1"/>
  <c r="G69" i="16"/>
  <c r="G80" i="16" s="1"/>
  <c r="H69" i="16"/>
  <c r="H80" i="16" s="1"/>
  <c r="J69" i="16"/>
  <c r="J80" i="16" s="1"/>
  <c r="F69" i="16"/>
  <c r="F80" i="16" s="1"/>
  <c r="D48" i="15" l="1"/>
  <c r="D49" i="15"/>
  <c r="D50" i="15"/>
  <c r="D51" i="15"/>
  <c r="C7" i="10" s="1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L57" i="16" l="1"/>
  <c r="K57" i="16" s="1"/>
  <c r="K69" i="16" s="1"/>
  <c r="K80" i="16" s="1"/>
  <c r="J56" i="16"/>
  <c r="G56" i="16"/>
  <c r="L55" i="16"/>
  <c r="J55" i="16"/>
  <c r="G55" i="16"/>
  <c r="L53" i="16"/>
  <c r="L49" i="16"/>
  <c r="I49" i="16"/>
  <c r="F49" i="16"/>
  <c r="H57" i="16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Y8" i="10" l="1"/>
  <c r="Y32" i="10"/>
  <c r="Y33" i="10" l="1"/>
  <c r="Z33" i="10" s="1"/>
  <c r="Z8" i="10"/>
  <c r="J43" i="16" l="1"/>
  <c r="G43" i="16"/>
  <c r="E12" i="15" l="1"/>
  <c r="E13" i="15"/>
  <c r="E14" i="15"/>
  <c r="E15" i="15"/>
  <c r="D12" i="15" l="1"/>
  <c r="F121" i="15" l="1"/>
  <c r="L27" i="16" l="1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C30" i="10"/>
  <c r="E37" i="13" l="1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F13" i="10" l="1"/>
  <c r="F70" i="10"/>
  <c r="F42" i="10"/>
  <c r="D51" i="13"/>
  <c r="F7" i="10" s="1"/>
  <c r="D47" i="13"/>
  <c r="F67" i="10"/>
  <c r="F8" i="10" l="1"/>
  <c r="D121" i="13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J11" i="16"/>
  <c r="G11" i="16"/>
  <c r="G22" i="16" s="1"/>
  <c r="G33" i="16" s="1"/>
  <c r="G45" i="16" s="1"/>
  <c r="F9" i="10" l="1"/>
  <c r="G8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H33" i="16" l="1"/>
  <c r="H45" i="16" s="1"/>
  <c r="D30" i="15"/>
  <c r="D31" i="15"/>
  <c r="D32" i="15"/>
  <c r="D33" i="15"/>
  <c r="D90" i="15"/>
  <c r="Y60" i="10" l="1"/>
  <c r="M61" i="10" l="1"/>
  <c r="N61" i="10"/>
  <c r="O61" i="10"/>
  <c r="P61" i="10"/>
  <c r="Q61" i="10"/>
  <c r="R61" i="10"/>
  <c r="S61" i="10"/>
  <c r="T61" i="10"/>
  <c r="U61" i="10"/>
  <c r="V61" i="10"/>
  <c r="W61" i="10"/>
  <c r="X61" i="10"/>
  <c r="B12" i="3"/>
  <c r="E61" i="10" l="1"/>
  <c r="U43" i="10" l="1"/>
  <c r="R43" i="10" l="1"/>
  <c r="M43" i="10" l="1"/>
  <c r="N43" i="10"/>
  <c r="Q43" i="10"/>
  <c r="T43" i="10"/>
  <c r="V43" i="10"/>
  <c r="W43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Z36" i="10"/>
  <c r="Z37" i="10"/>
  <c r="Z40" i="10"/>
  <c r="Z41" i="10"/>
  <c r="D76" i="10" l="1"/>
  <c r="G76" i="10"/>
  <c r="Y56" i="10"/>
  <c r="Z56" i="10" s="1"/>
  <c r="C56" i="10"/>
  <c r="Y23" i="10" l="1"/>
  <c r="Z23" i="10" s="1"/>
  <c r="D23" i="10"/>
  <c r="G23" i="10"/>
  <c r="G56" i="10"/>
  <c r="D56" i="10"/>
  <c r="E38" i="10" l="1"/>
  <c r="E39" i="10" s="1"/>
  <c r="E43" i="10"/>
  <c r="D109" i="15"/>
  <c r="D110" i="15"/>
  <c r="D60" i="15"/>
  <c r="D30" i="10" l="1"/>
  <c r="D119" i="15"/>
  <c r="D118" i="15"/>
  <c r="D117" i="15"/>
  <c r="C79" i="10" s="1"/>
  <c r="D116" i="15"/>
  <c r="C21" i="10" s="1"/>
  <c r="D115" i="15"/>
  <c r="C20" i="10" s="1"/>
  <c r="D114" i="15"/>
  <c r="D113" i="15"/>
  <c r="D112" i="15"/>
  <c r="C22" i="10" s="1"/>
  <c r="D111" i="15"/>
  <c r="D108" i="15"/>
  <c r="D107" i="15"/>
  <c r="D106" i="15"/>
  <c r="D105" i="15"/>
  <c r="D104" i="15"/>
  <c r="D103" i="15"/>
  <c r="D102" i="15"/>
  <c r="D101" i="15"/>
  <c r="D100" i="15"/>
  <c r="D99" i="15"/>
  <c r="C73" i="10" s="1"/>
  <c r="D98" i="15"/>
  <c r="D97" i="15"/>
  <c r="D96" i="15"/>
  <c r="D95" i="15"/>
  <c r="D94" i="15"/>
  <c r="C55" i="10" s="1"/>
  <c r="D93" i="15"/>
  <c r="D92" i="15"/>
  <c r="D91" i="15"/>
  <c r="D89" i="15"/>
  <c r="D88" i="15"/>
  <c r="D87" i="15"/>
  <c r="D86" i="15"/>
  <c r="D85" i="15"/>
  <c r="D84" i="15"/>
  <c r="D83" i="15"/>
  <c r="D82" i="15"/>
  <c r="D81" i="15"/>
  <c r="C17" i="10" s="1"/>
  <c r="D80" i="15"/>
  <c r="D79" i="15"/>
  <c r="D78" i="15"/>
  <c r="D77" i="15"/>
  <c r="D76" i="15"/>
  <c r="D75" i="15"/>
  <c r="D74" i="15"/>
  <c r="D73" i="15"/>
  <c r="D72" i="15"/>
  <c r="C16" i="10" s="1"/>
  <c r="D71" i="15"/>
  <c r="D70" i="15"/>
  <c r="D69" i="15"/>
  <c r="D68" i="15"/>
  <c r="C54" i="10" s="1"/>
  <c r="D67" i="15"/>
  <c r="C51" i="10" s="1"/>
  <c r="D66" i="15"/>
  <c r="C50" i="10" s="1"/>
  <c r="D65" i="15"/>
  <c r="D64" i="15"/>
  <c r="D63" i="15"/>
  <c r="D62" i="15"/>
  <c r="D61" i="15"/>
  <c r="C49" i="10" s="1"/>
  <c r="D59" i="15"/>
  <c r="D58" i="15"/>
  <c r="D57" i="15"/>
  <c r="D56" i="15"/>
  <c r="D55" i="15"/>
  <c r="D54" i="15"/>
  <c r="D47" i="15"/>
  <c r="C8" i="10" s="1"/>
  <c r="D46" i="15"/>
  <c r="D45" i="15"/>
  <c r="C34" i="10" s="1"/>
  <c r="D44" i="15"/>
  <c r="D43" i="15"/>
  <c r="D42" i="15"/>
  <c r="D41" i="15"/>
  <c r="D40" i="15"/>
  <c r="C33" i="10" s="1"/>
  <c r="D39" i="15"/>
  <c r="D38" i="15"/>
  <c r="C32" i="10" s="1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E7" i="15"/>
  <c r="E5" i="15"/>
  <c r="D5" i="15" s="1"/>
  <c r="E4" i="15"/>
  <c r="D4" i="15" s="1"/>
  <c r="C3" i="15"/>
  <c r="C42" i="10" l="1"/>
  <c r="D42" i="10" s="1"/>
  <c r="C70" i="10"/>
  <c r="C31" i="10"/>
  <c r="C67" i="10"/>
  <c r="D8" i="10"/>
  <c r="C38" i="10"/>
  <c r="C39" i="10" s="1"/>
  <c r="D39" i="10" s="1"/>
  <c r="C65" i="10"/>
  <c r="C13" i="10"/>
  <c r="C24" i="10" s="1"/>
  <c r="C66" i="10"/>
  <c r="C61" i="10"/>
  <c r="C57" i="10"/>
  <c r="D27" i="15"/>
  <c r="D3" i="15" s="1"/>
  <c r="D121" i="15"/>
  <c r="C88" i="10" s="1"/>
  <c r="C9" i="10" l="1"/>
  <c r="C26" i="10" s="1"/>
  <c r="C43" i="10"/>
  <c r="D43" i="10" s="1"/>
  <c r="D38" i="10"/>
  <c r="C80" i="10"/>
  <c r="C81" i="10" s="1"/>
  <c r="C35" i="10"/>
  <c r="D60" i="10"/>
  <c r="D123" i="15"/>
  <c r="E3" i="15"/>
  <c r="C44" i="10" l="1"/>
  <c r="C83" i="10" l="1"/>
  <c r="C87" i="10" l="1"/>
  <c r="C89" i="10"/>
  <c r="F27" i="13"/>
  <c r="F121" i="13" l="1"/>
  <c r="E27" i="13"/>
  <c r="D27" i="13" s="1"/>
  <c r="C31" i="3" s="1"/>
  <c r="F30" i="10" l="1"/>
  <c r="G30" i="10" s="1"/>
  <c r="H38" i="10" l="1"/>
  <c r="H39" i="10" s="1"/>
  <c r="Y38" i="10"/>
  <c r="Y39" i="10" l="1"/>
  <c r="Z39" i="10" s="1"/>
  <c r="Z38" i="10"/>
  <c r="H61" i="10"/>
  <c r="X9" i="10"/>
  <c r="W9" i="10"/>
  <c r="V9" i="10"/>
  <c r="U9" i="10"/>
  <c r="T9" i="10"/>
  <c r="S9" i="10"/>
  <c r="R9" i="10"/>
  <c r="Q9" i="10"/>
  <c r="P9" i="10"/>
  <c r="O9" i="10"/>
  <c r="N9" i="10"/>
  <c r="E9" i="10" l="1"/>
  <c r="D9" i="10" s="1"/>
  <c r="M9" i="10"/>
  <c r="D79" i="10"/>
  <c r="H9" i="10"/>
  <c r="Y79" i="10"/>
  <c r="Z79" i="10" s="1"/>
  <c r="Q121" i="13"/>
  <c r="P121" i="13"/>
  <c r="O121" i="13"/>
  <c r="N121" i="13"/>
  <c r="D7" i="10" l="1"/>
  <c r="F38" i="10" l="1"/>
  <c r="E4" i="13"/>
  <c r="F39" i="10" l="1"/>
  <c r="G39" i="10" s="1"/>
  <c r="G38" i="10"/>
  <c r="F49" i="10"/>
  <c r="F50" i="10"/>
  <c r="F51" i="10"/>
  <c r="F54" i="10"/>
  <c r="F17" i="10"/>
  <c r="F55" i="10"/>
  <c r="F73" i="10"/>
  <c r="F61" i="10"/>
  <c r="F22" i="10"/>
  <c r="F20" i="10"/>
  <c r="F21" i="10"/>
  <c r="F79" i="10"/>
  <c r="F57" i="10" l="1"/>
  <c r="F66" i="10"/>
  <c r="F65" i="10"/>
  <c r="F16" i="10"/>
  <c r="Y61" i="10"/>
  <c r="F33" i="10"/>
  <c r="G33" i="10" s="1"/>
  <c r="F32" i="10"/>
  <c r="G32" i="10" s="1"/>
  <c r="C30" i="3"/>
  <c r="B18" i="3"/>
  <c r="B11" i="3"/>
  <c r="B19" i="3"/>
  <c r="C6" i="3"/>
  <c r="F80" i="10" l="1"/>
  <c r="F81" i="10" s="1"/>
  <c r="B13" i="3"/>
  <c r="B14" i="3" s="1"/>
  <c r="D32" i="10"/>
  <c r="G61" i="10"/>
  <c r="F31" i="10"/>
  <c r="G31" i="10" s="1"/>
  <c r="F24" i="10"/>
  <c r="C36" i="3"/>
  <c r="F34" i="10"/>
  <c r="D31" i="10" l="1"/>
  <c r="F43" i="10"/>
  <c r="F26" i="10"/>
  <c r="G26" i="10" s="1"/>
  <c r="F35" i="10"/>
  <c r="G35" i="10" s="1"/>
  <c r="G9" i="10"/>
  <c r="F88" i="10"/>
  <c r="C32" i="3"/>
  <c r="G7" i="10"/>
  <c r="F44" i="10" l="1"/>
  <c r="F83" i="10" s="1"/>
  <c r="F89" i="10" s="1"/>
  <c r="F87" i="10" l="1"/>
  <c r="O43" i="10" l="1"/>
  <c r="X43" i="10"/>
  <c r="D70" i="10"/>
  <c r="D66" i="10"/>
  <c r="D67" i="10"/>
  <c r="D73" i="10"/>
  <c r="D17" i="10"/>
  <c r="D55" i="10"/>
  <c r="D22" i="10"/>
  <c r="D16" i="10"/>
  <c r="X80" i="10"/>
  <c r="W80" i="10"/>
  <c r="V80" i="10"/>
  <c r="U80" i="10"/>
  <c r="T80" i="10"/>
  <c r="S80" i="10"/>
  <c r="R80" i="10"/>
  <c r="Q80" i="10"/>
  <c r="O80" i="10"/>
  <c r="O81" i="10" s="1"/>
  <c r="N80" i="10"/>
  <c r="M80" i="10"/>
  <c r="D21" i="10"/>
  <c r="D20" i="10"/>
  <c r="X57" i="10"/>
  <c r="X81" i="10" s="1"/>
  <c r="W57" i="10"/>
  <c r="W81" i="10" s="1"/>
  <c r="V57" i="10"/>
  <c r="V81" i="10" s="1"/>
  <c r="T57" i="10"/>
  <c r="T81" i="10" s="1"/>
  <c r="S57" i="10"/>
  <c r="R57" i="10"/>
  <c r="R81" i="10" s="1"/>
  <c r="Q57" i="10"/>
  <c r="P57" i="10"/>
  <c r="N57" i="10"/>
  <c r="M57" i="10"/>
  <c r="X35" i="10"/>
  <c r="T35" i="10"/>
  <c r="T44" i="10" s="1"/>
  <c r="S35" i="10"/>
  <c r="S44" i="10" s="1"/>
  <c r="R35" i="10"/>
  <c r="Q35" i="10"/>
  <c r="Q44" i="10" s="1"/>
  <c r="P35" i="10"/>
  <c r="P44" i="10" s="1"/>
  <c r="O35" i="10"/>
  <c r="N81" i="10" l="1"/>
  <c r="M81" i="10"/>
  <c r="Q81" i="10"/>
  <c r="S81" i="10"/>
  <c r="O44" i="10"/>
  <c r="N35" i="10"/>
  <c r="N44" i="10" s="1"/>
  <c r="R44" i="10"/>
  <c r="X44" i="10"/>
  <c r="U57" i="10"/>
  <c r="U81" i="10" s="1"/>
  <c r="D49" i="10"/>
  <c r="U35" i="10"/>
  <c r="U44" i="10" s="1"/>
  <c r="D34" i="10"/>
  <c r="D50" i="10"/>
  <c r="D51" i="10"/>
  <c r="P80" i="10"/>
  <c r="P81" i="10" s="1"/>
  <c r="T24" i="10"/>
  <c r="T26" i="10" s="1"/>
  <c r="T83" i="10" s="1"/>
  <c r="M24" i="10"/>
  <c r="M26" i="10" s="1"/>
  <c r="O24" i="10"/>
  <c r="O26" i="10" s="1"/>
  <c r="Q24" i="10"/>
  <c r="Q26" i="10" s="1"/>
  <c r="Q83" i="10" s="1"/>
  <c r="S24" i="10"/>
  <c r="S26" i="10" s="1"/>
  <c r="S83" i="10" s="1"/>
  <c r="U24" i="10"/>
  <c r="U26" i="10" s="1"/>
  <c r="W24" i="10"/>
  <c r="W26" i="10" s="1"/>
  <c r="N24" i="10"/>
  <c r="N26" i="10" s="1"/>
  <c r="P24" i="10"/>
  <c r="P26" i="10" s="1"/>
  <c r="R24" i="10"/>
  <c r="R26" i="10" s="1"/>
  <c r="V24" i="10"/>
  <c r="V26" i="10" s="1"/>
  <c r="X24" i="10"/>
  <c r="X26" i="10" s="1"/>
  <c r="H43" i="10"/>
  <c r="G43" i="10" s="1"/>
  <c r="M35" i="10"/>
  <c r="M44" i="10" s="1"/>
  <c r="G21" i="10"/>
  <c r="G13" i="10"/>
  <c r="G22" i="10"/>
  <c r="G17" i="10"/>
  <c r="G67" i="10"/>
  <c r="G51" i="10"/>
  <c r="G20" i="10"/>
  <c r="G16" i="10"/>
  <c r="G66" i="10"/>
  <c r="Y17" i="10"/>
  <c r="Z17" i="10" s="1"/>
  <c r="Y34" i="10"/>
  <c r="Z34" i="10" s="1"/>
  <c r="Y42" i="10"/>
  <c r="Y7" i="10"/>
  <c r="Y9" i="10" s="1"/>
  <c r="Y30" i="10"/>
  <c r="M83" i="10" l="1"/>
  <c r="X83" i="10"/>
  <c r="O83" i="10"/>
  <c r="N83" i="10"/>
  <c r="R83" i="10"/>
  <c r="U83" i="10"/>
  <c r="E35" i="10"/>
  <c r="D35" i="10" s="1"/>
  <c r="P83" i="10"/>
  <c r="G80" i="10"/>
  <c r="H57" i="10"/>
  <c r="G57" i="10" s="1"/>
  <c r="D61" i="10"/>
  <c r="E57" i="10"/>
  <c r="D65" i="10"/>
  <c r="E80" i="10"/>
  <c r="D80" i="10" s="1"/>
  <c r="H24" i="10"/>
  <c r="D13" i="10"/>
  <c r="E24" i="10"/>
  <c r="G42" i="10"/>
  <c r="Y43" i="10"/>
  <c r="Z43" i="10" s="1"/>
  <c r="Z42" i="10"/>
  <c r="Z7" i="10"/>
  <c r="D54" i="10"/>
  <c r="Z30" i="10"/>
  <c r="G34" i="10"/>
  <c r="G49" i="10"/>
  <c r="H35" i="10"/>
  <c r="H44" i="10" s="1"/>
  <c r="E26" i="10" l="1"/>
  <c r="D24" i="10"/>
  <c r="G24" i="10"/>
  <c r="E81" i="10"/>
  <c r="D57" i="10"/>
  <c r="H81" i="10"/>
  <c r="E44" i="10"/>
  <c r="D44" i="10" s="1"/>
  <c r="Z9" i="10"/>
  <c r="D26" i="10"/>
  <c r="G44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Y51" i="10" l="1"/>
  <c r="Z51" i="10" s="1"/>
  <c r="Y50" i="10"/>
  <c r="Z50" i="10" s="1"/>
  <c r="Y54" i="10"/>
  <c r="Z60" i="10"/>
  <c r="Y20" i="10"/>
  <c r="Z20" i="10" s="1"/>
  <c r="Y21" i="10"/>
  <c r="Z21" i="10" s="1"/>
  <c r="Y65" i="10"/>
  <c r="Y13" i="10"/>
  <c r="Y16" i="10"/>
  <c r="Z16" i="10" s="1"/>
  <c r="Y22" i="10"/>
  <c r="Z22" i="10" s="1"/>
  <c r="Y55" i="10"/>
  <c r="Z55" i="10" s="1"/>
  <c r="Y76" i="10"/>
  <c r="Z76" i="10" s="1"/>
  <c r="Y73" i="10"/>
  <c r="Z73" i="10" s="1"/>
  <c r="Y67" i="10"/>
  <c r="Z67" i="10" s="1"/>
  <c r="Y66" i="10"/>
  <c r="Z66" i="10" s="1"/>
  <c r="Y70" i="10"/>
  <c r="Z70" i="10" s="1"/>
  <c r="Y49" i="10"/>
  <c r="Z61" i="10" l="1"/>
  <c r="Y57" i="10"/>
  <c r="Z65" i="10"/>
  <c r="Y80" i="10"/>
  <c r="Z80" i="10" s="1"/>
  <c r="Z13" i="10"/>
  <c r="Y24" i="10"/>
  <c r="Z49" i="10"/>
  <c r="Z54" i="10"/>
  <c r="Y81" i="10" l="1"/>
  <c r="Z57" i="10"/>
  <c r="Z24" i="10"/>
  <c r="Y26" i="10"/>
  <c r="B20" i="3"/>
  <c r="Z81" i="10" l="1"/>
  <c r="C34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1" i="3"/>
  <c r="C24" i="3" s="1"/>
  <c r="C26" i="3" s="1"/>
  <c r="C38" i="3" s="1"/>
  <c r="V35" i="10" l="1"/>
  <c r="V44" i="10" s="1"/>
  <c r="V83" i="10" s="1"/>
  <c r="Z32" i="10" l="1"/>
  <c r="W35" i="10" l="1"/>
  <c r="W44" i="10" s="1"/>
  <c r="W83" i="10" s="1"/>
  <c r="Y31" i="10"/>
  <c r="Z31" i="10" s="1"/>
  <c r="Y35" i="10" l="1"/>
  <c r="Z35" i="10" s="1"/>
  <c r="Y44" i="10" l="1"/>
  <c r="Z44" i="10" s="1"/>
  <c r="Y83" i="10" l="1"/>
  <c r="Z83" i="10" s="1"/>
</calcChain>
</file>

<file path=xl/comments1.xml><?xml version="1.0" encoding="utf-8"?>
<comments xmlns="http://schemas.openxmlformats.org/spreadsheetml/2006/main">
  <authors>
    <author>Anna Mizerska</author>
  </authors>
  <commentList>
    <comment ref="C54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Teete Owusu-Nortey expenses £7,7k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F32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Profit 9 months Jan - Sep 18
</t>
        </r>
      </text>
    </comment>
  </commentList>
</comments>
</file>

<file path=xl/comments5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<sst xmlns="http://schemas.openxmlformats.org/spreadsheetml/2006/main" count="2875" uniqueCount="1087">
  <si>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</si>
  <si>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</si>
  <si>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</si>
  <si>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</si>
  <si>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</si>
  <si>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</si>
  <si>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</si>
  <si>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</si>
  <si>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</si>
  <si>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</si>
  <si>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</si>
  <si>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</si>
  <si>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</si>
  <si>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</si>
  <si>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</si>
  <si>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</si>
  <si>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</si>
  <si>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</si>
  <si>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</si>
  <si>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</si>
  <si>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</si>
  <si>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</si>
  <si>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</si>
  <si>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</si>
  <si>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</si>
  <si>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</si>
  <si>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</si>
  <si>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</si>
  <si>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</si>
  <si>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</si>
  <si>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</si>
  <si>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</si>
  <si>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</si>
  <si>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</si>
  <si>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</si>
  <si>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</si>
  <si>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</si>
  <si>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</si>
  <si>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</si>
  <si>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</si>
  <si>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</si>
  <si>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</si>
  <si>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</si>
  <si>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</si>
  <si>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</si>
  <si>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</si>
  <si>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</si>
  <si>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</si>
  <si>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</si>
  <si>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</si>
  <si>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</si>
  <si>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</si>
  <si>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</si>
  <si>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</si>
  <si>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</si>
  <si>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</si>
  <si>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</si>
  <si>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</si>
  <si>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</si>
  <si>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</si>
  <si>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</si>
  <si>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</si>
  <si>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</si>
  <si>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</si>
  <si>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</si>
  <si>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</si>
  <si>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</si>
  <si>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</si>
  <si>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</si>
  <si>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</si>
  <si>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</si>
  <si>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</si>
  <si>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</si>
  <si>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</si>
  <si>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</si>
  <si>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</si>
  <si>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</si>
  <si>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</si>
  <si>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</si>
  <si>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</si>
  <si>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</si>
  <si>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</si>
  <si>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</si>
  <si>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</si>
  <si>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</si>
  <si>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</si>
  <si>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</si>
  <si>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</si>
  <si>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</si>
  <si>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</si>
  <si>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</si>
  <si>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</si>
  <si>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</si>
  <si>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</si>
  <si>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</si>
  <si>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</si>
  <si>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</si>
  <si>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</si>
  <si>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</si>
  <si>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</si>
  <si>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</si>
  <si>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</si>
  <si>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</si>
  <si>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</si>
  <si>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</si>
  <si>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</si>
  <si>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</si>
  <si>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</si>
  <si>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</si>
  <si>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</si>
  <si>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</si>
  <si>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</si>
  <si>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</si>
  <si>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</si>
  <si>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</si>
  <si>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</si>
  <si>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</si>
  <si>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</si>
  <si>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</si>
  <si>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</si>
  <si>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</si>
  <si>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</si>
  <si>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</si>
  <si>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</si>
  <si>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</si>
  <si>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</si>
  <si>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</si>
  <si>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</si>
  <si>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</si>
  <si>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</si>
  <si>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</si>
  <si>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</si>
  <si>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</si>
  <si>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</si>
  <si>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</si>
  <si>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</si>
  <si>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</si>
  <si>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</si>
  <si>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</si>
  <si>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</si>
  <si>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</si>
  <si>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</si>
  <si>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</si>
  <si>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</si>
  <si>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</si>
  <si>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</si>
  <si>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</si>
  <si>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</si>
  <si>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</si>
  <si>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</si>
  <si>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</si>
  <si>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</si>
  <si>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</si>
  <si>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</si>
  <si>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</si>
  <si>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</si>
  <si>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</si>
  <si>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</si>
  <si>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</si>
  <si>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</si>
  <si>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</si>
  <si>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</si>
  <si>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</si>
  <si>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</si>
  <si>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</si>
  <si>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</si>
  <si>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</si>
  <si>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</si>
  <si>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</si>
  <si>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</si>
  <si>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</si>
  <si>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</si>
  <si>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</si>
  <si>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</si>
  <si>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</si>
  <si>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</si>
  <si>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</si>
  <si>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</si>
  <si>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</si>
  <si>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</si>
  <si>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</si>
  <si>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</si>
  <si>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</si>
  <si>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</si>
  <si>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</si>
  <si>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</si>
  <si>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</si>
  <si>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</si>
  <si>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</si>
  <si>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</si>
  <si>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</si>
  <si>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</si>
  <si>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</si>
  <si>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</si>
  <si>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</si>
  <si>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</si>
  <si>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</si>
  <si>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</si>
  <si>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</si>
  <si>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</si>
  <si>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</si>
  <si>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</si>
  <si>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</si>
  <si>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</si>
  <si>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</si>
  <si>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</si>
  <si>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</si>
  <si>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</si>
  <si>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</si>
  <si>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</si>
  <si>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</si>
  <si>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</si>
  <si>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</si>
  <si>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</si>
  <si>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</si>
  <si>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</si>
  <si>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</si>
  <si>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</si>
  <si>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</si>
  <si>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</si>
  <si>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</si>
  <si>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</si>
  <si>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</si>
  <si>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</si>
  <si>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</si>
  <si>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</si>
  <si>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</si>
  <si>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</si>
  <si>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</si>
  <si>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</si>
  <si>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</si>
  <si>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</si>
  <si>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</si>
  <si>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</si>
  <si>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</si>
  <si>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</si>
  <si>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</si>
  <si>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</si>
  <si>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</si>
  <si>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</si>
  <si>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</si>
  <si>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</si>
  <si>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</si>
  <si>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</si>
  <si>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</si>
  <si>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</si>
  <si>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</si>
  <si>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</si>
  <si>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</si>
  <si>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</si>
  <si>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</si>
  <si>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</si>
  <si>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</si>
  <si>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</si>
  <si>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</si>
  <si>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</si>
  <si>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</si>
  <si>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</si>
  <si>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</si>
  <si>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</si>
  <si>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</si>
  <si>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</si>
  <si>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</si>
  <si>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</si>
  <si>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</si>
  <si>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</si>
  <si>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</si>
  <si>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</si>
  <si>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</si>
  <si>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</si>
  <si>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</si>
  <si>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</si>
  <si>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</si>
  <si>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</si>
  <si>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</si>
  <si>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</si>
  <si>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</si>
  <si>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</si>
  <si>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</si>
  <si>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</si>
  <si>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</si>
  <si>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</si>
  <si>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</si>
  <si>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</si>
  <si>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</si>
  <si>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</si>
  <si>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</si>
  <si>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</si>
  <si>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</si>
  <si>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</si>
  <si>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</si>
  <si>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</si>
  <si>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</si>
  <si>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</si>
  <si>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</si>
  <si>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</si>
  <si>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</si>
  <si>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</si>
  <si>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</si>
  <si>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</si>
  <si>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</si>
  <si>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</si>
  <si>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</si>
  <si>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</si>
  <si>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</si>
  <si>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</si>
  <si>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</si>
  <si>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</si>
  <si>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</si>
  <si>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</si>
  <si>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</si>
  <si>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</si>
  <si>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</si>
  <si>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</si>
  <si>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</si>
  <si>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</si>
  <si>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</si>
  <si>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</si>
  <si>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</si>
  <si>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</si>
  <si>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</si>
  <si>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</si>
  <si>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</si>
  <si>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</si>
  <si>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</si>
  <si>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</si>
  <si>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</si>
  <si>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</si>
  <si>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</si>
  <si>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</si>
  <si>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</si>
  <si>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</si>
  <si>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</si>
  <si>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</si>
  <si>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</si>
  <si>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</si>
  <si>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</si>
  <si>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</si>
  <si>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</si>
  <si>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</si>
  <si>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</si>
  <si>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</si>
  <si>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</si>
  <si>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</si>
  <si>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</si>
  <si>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</si>
  <si>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</si>
  <si>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</si>
  <si>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</si>
  <si>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</si>
  <si>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</si>
  <si>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</si>
  <si>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</si>
  <si>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</si>
  <si>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</si>
  <si>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</si>
  <si>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</si>
  <si>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</si>
  <si>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</si>
  <si>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</si>
  <si>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</si>
  <si>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</si>
  <si>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</si>
  <si>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</si>
  <si>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</si>
  <si>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</si>
  <si>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</si>
  <si>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</si>
  <si>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</si>
  <si>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</si>
  <si>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</si>
  <si>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</si>
  <si>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</si>
  <si>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</si>
  <si>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</si>
  <si>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</si>
  <si>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</si>
  <si>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</si>
  <si>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</si>
  <si>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</si>
  <si>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</si>
  <si>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</si>
  <si>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</si>
  <si>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</si>
  <si>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</si>
  <si>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</si>
  <si>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</si>
  <si>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</si>
  <si>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</si>
  <si>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</si>
  <si>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</si>
  <si>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</si>
  <si>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</si>
  <si>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</si>
  <si>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</si>
  <si>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</si>
  <si>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</si>
  <si>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</si>
  <si>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</si>
  <si>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</si>
  <si>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</si>
  <si>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</si>
  <si>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</si>
  <si>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</si>
  <si>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</si>
  <si>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</si>
  <si>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</si>
  <si>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</si>
  <si>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</si>
  <si>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</si>
  <si>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</si>
  <si>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</si>
  <si>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</si>
  <si>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</si>
  <si>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</si>
  <si>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</si>
  <si>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</si>
  <si>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</si>
  <si>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</si>
  <si>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</si>
  <si>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</si>
  <si>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</si>
  <si>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</si>
  <si>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</si>
  <si>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</si>
  <si>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</si>
  <si>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</si>
  <si>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</si>
  <si>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</si>
  <si>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</si>
  <si>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</si>
  <si>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</si>
  <si>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</si>
  <si>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</si>
  <si>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</si>
  <si>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</si>
  <si>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</si>
  <si>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</si>
  <si>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</si>
  <si>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</si>
  <si>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</si>
  <si>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</si>
  <si>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</si>
  <si>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</si>
  <si>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</si>
  <si>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</si>
  <si>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</si>
  <si>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</si>
  <si>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</si>
  <si>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</si>
  <si>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</si>
  <si>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</si>
  <si>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</si>
  <si>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</si>
  <si>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</si>
  <si>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</si>
  <si>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</si>
  <si>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</si>
  <si>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</si>
  <si>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</si>
  <si>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</si>
  <si>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</si>
  <si>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</si>
  <si>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</si>
  <si>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</si>
  <si>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</si>
  <si>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</si>
  <si>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</si>
  <si>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</si>
  <si>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</si>
  <si>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</si>
  <si>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</si>
  <si>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</si>
  <si>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</si>
  <si>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</si>
  <si>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</si>
  <si>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</si>
  <si>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</si>
  <si>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</si>
  <si>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</si>
  <si>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</si>
  <si>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</si>
  <si>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</si>
  <si>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</si>
  <si>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</si>
  <si>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</si>
  <si>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</si>
  <si>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</si>
  <si>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</si>
  <si>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</si>
  <si>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</si>
  <si>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</si>
  <si>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</si>
  <si>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</si>
  <si>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</si>
  <si>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</si>
  <si>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</si>
  <si>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</si>
  <si>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</si>
  <si>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</si>
  <si>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</si>
  <si>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</si>
  <si>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</si>
  <si>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</si>
  <si>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</si>
  <si>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</si>
  <si>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</si>
  <si>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</si>
  <si>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</si>
  <si>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</si>
  <si>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</si>
  <si>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</si>
  <si>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</si>
  <si>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</si>
  <si>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</si>
  <si>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</si>
  <si>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</si>
  <si>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</si>
  <si>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</si>
  <si>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</si>
  <si>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</si>
  <si>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</si>
  <si>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</si>
  <si>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</si>
  <si>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</si>
  <si>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</si>
  <si>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</si>
  <si>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</si>
  <si>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</si>
  <si>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</si>
  <si>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</si>
  <si>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</si>
  <si>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</si>
  <si>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</si>
  <si>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</si>
  <si>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</si>
  <si>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</si>
  <si>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</si>
  <si>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</si>
  <si>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</si>
  <si>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</si>
  <si>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</si>
  <si>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</si>
  <si>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</si>
  <si>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</si>
  <si>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</si>
  <si>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</si>
  <si>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</si>
  <si>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</si>
  <si>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</si>
  <si>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</si>
  <si>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</si>
  <si>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</si>
  <si>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</si>
  <si>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</si>
  <si>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</si>
  <si>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</si>
  <si>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</si>
  <si>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</si>
  <si>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</si>
  <si>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</si>
  <si>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</si>
  <si>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</si>
  <si>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</si>
  <si>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</si>
  <si>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</si>
  <si>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</si>
  <si>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</si>
  <si>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</si>
  <si>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</si>
  <si>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</si>
  <si>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</si>
  <si>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</si>
  <si>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</si>
  <si>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</si>
  <si>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</si>
  <si>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</si>
  <si>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</si>
  <si>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</si>
  <si>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</si>
  <si>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</si>
  <si>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</si>
  <si>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</si>
  <si>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</si>
  <si>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</si>
  <si>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</si>
  <si>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</si>
  <si>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</si>
  <si>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</si>
  <si>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</si>
  <si>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</si>
  <si>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</si>
  <si>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</si>
  <si>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</si>
  <si>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</si>
  <si>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</si>
  <si>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</si>
  <si>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</si>
  <si>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</si>
  <si>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</si>
  <si>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</si>
  <si>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</si>
  <si>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</si>
  <si>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</si>
  <si>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</si>
  <si>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</si>
  <si>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</si>
  <si>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</si>
  <si>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</si>
  <si>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</si>
  <si>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</si>
  <si>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</si>
  <si>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</si>
  <si>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</si>
  <si>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</si>
  <si>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</si>
  <si>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</si>
  <si>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</si>
  <si>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</si>
  <si>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</si>
  <si>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</si>
  <si>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</si>
  <si>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</si>
  <si>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</si>
  <si>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</si>
  <si>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</si>
  <si>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</si>
  <si>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</si>
  <si>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</si>
  <si>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</si>
  <si>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</si>
  <si>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</si>
  <si>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</si>
  <si>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</si>
  <si>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</si>
  <si>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</si>
  <si>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</si>
  <si>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</si>
  <si>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</si>
  <si>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</si>
  <si>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</si>
  <si>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</si>
  <si>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</si>
  <si>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</si>
  <si>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</si>
  <si>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</si>
  <si>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</si>
  <si>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</si>
  <si>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</si>
  <si>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</si>
  <si>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</si>
  <si>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</si>
  <si>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</si>
  <si>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</si>
  <si>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</si>
  <si>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</si>
  <si>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</si>
  <si>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</si>
  <si>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</si>
  <si>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</si>
  <si>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</si>
  <si>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</si>
  <si>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</si>
  <si>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</si>
  <si>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</si>
  <si>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</si>
  <si>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</si>
  <si>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</si>
  <si>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</si>
  <si>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</si>
  <si>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</si>
  <si>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</si>
  <si>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</si>
  <si>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</si>
  <si>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</si>
  <si>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</si>
  <si>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</si>
  <si>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</si>
  <si>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</si>
  <si>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</si>
  <si>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</si>
  <si>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</si>
  <si>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</si>
  <si>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</si>
  <si>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</si>
  <si>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</si>
  <si>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</si>
  <si>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</si>
  <si>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</si>
  <si>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</si>
  <si>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</si>
  <si>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</si>
  <si>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</si>
  <si>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</si>
  <si>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</si>
  <si>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</si>
  <si>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</si>
  <si>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</si>
  <si>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</si>
  <si>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</si>
  <si>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</si>
  <si>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</si>
  <si>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</si>
  <si>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</si>
  <si>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</si>
  <si>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</si>
  <si>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</si>
  <si>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</si>
  <si>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</si>
  <si>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</si>
  <si>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</si>
  <si>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</si>
  <si>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</si>
  <si>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</si>
  <si>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</si>
  <si>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</si>
  <si>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</si>
  <si>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</si>
  <si>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</si>
  <si>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</si>
  <si>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</si>
  <si>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</si>
  <si>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</si>
  <si>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</si>
  <si>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</si>
  <si>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</si>
  <si>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</si>
  <si>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</si>
  <si>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</si>
  <si>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</si>
  <si>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</si>
  <si>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</si>
  <si>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</si>
  <si>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</si>
  <si>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</si>
  <si>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</si>
  <si>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</si>
  <si>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</si>
  <si>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</si>
  <si>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</si>
  <si>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</si>
  <si>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</si>
  <si>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</si>
  <si>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</si>
  <si>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</si>
  <si>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</si>
  <si>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</si>
  <si>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</si>
  <si>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</si>
  <si>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</si>
  <si>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</si>
  <si>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</si>
  <si>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</si>
  <si>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</si>
  <si>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</si>
  <si>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</si>
  <si>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</si>
  <si>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</si>
  <si>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</si>
  <si>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</si>
  <si>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</si>
  <si>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</si>
  <si>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</si>
  <si>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</si>
  <si>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</si>
  <si>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</si>
  <si>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</si>
  <si>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</si>
  <si>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</si>
  <si>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</si>
  <si>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</si>
  <si>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</si>
  <si>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</si>
  <si>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</si>
  <si>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</si>
  <si>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</si>
  <si>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</si>
  <si>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</si>
  <si>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</si>
  <si>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</si>
  <si>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</si>
  <si>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</si>
  <si>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</si>
  <si>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</si>
  <si>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</si>
  <si>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</si>
  <si>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</si>
  <si>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</si>
  <si>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</si>
  <si>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</si>
  <si>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</si>
  <si>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</si>
  <si>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</si>
  <si>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</si>
  <si>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</si>
  <si>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</si>
  <si>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</si>
  <si>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</si>
  <si>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</si>
  <si>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</si>
  <si>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</si>
  <si>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</si>
  <si>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</si>
  <si>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</si>
  <si>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</si>
  <si>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</si>
  <si>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</si>
  <si>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</si>
  <si>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</si>
  <si>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</si>
  <si>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</si>
  <si>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</si>
  <si>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</si>
  <si>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</si>
  <si>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</si>
  <si>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</si>
  <si>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</si>
  <si>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</si>
  <si>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</si>
  <si>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</si>
  <si>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</si>
  <si>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</si>
  <si>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</si>
  <si>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</si>
  <si>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</si>
  <si>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</si>
  <si>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</si>
  <si>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</si>
  <si>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</si>
  <si>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</si>
  <si>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</si>
  <si>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</si>
  <si>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</si>
  <si>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</si>
  <si>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</si>
  <si>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</si>
  <si>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</si>
  <si>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</si>
  <si>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</si>
  <si>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</si>
  <si>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</si>
  <si>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</si>
  <si>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</si>
  <si>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</si>
  <si>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</si>
  <si>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</si>
  <si>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</si>
  <si>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</si>
  <si>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</si>
  <si>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</si>
  <si>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</si>
  <si>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</si>
  <si>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</si>
  <si>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</si>
  <si>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</si>
  <si>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</si>
  <si>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</si>
  <si>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</si>
  <si>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</si>
  <si>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</si>
  <si>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</si>
  <si>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</si>
  <si>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</si>
  <si>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</si>
  <si>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</si>
  <si>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</si>
  <si>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</si>
  <si>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</si>
  <si>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</si>
  <si>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</si>
  <si>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</si>
  <si>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</si>
  <si>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</si>
  <si>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</si>
  <si>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</si>
  <si>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</si>
  <si>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</si>
  <si>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</si>
  <si>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</si>
  <si>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</si>
  <si>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</si>
  <si>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</si>
  <si>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</si>
  <si>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</si>
  <si>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</si>
  <si>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</si>
  <si>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</si>
  <si>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</si>
  <si>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</si>
  <si>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</si>
  <si>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</si>
  <si>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</si>
  <si>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</si>
  <si>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</si>
  <si>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</si>
  <si>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</si>
  <si>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</si>
  <si>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</si>
  <si>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</si>
  <si>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</si>
  <si>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</si>
  <si>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</si>
  <si>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</si>
  <si>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</si>
  <si>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</si>
  <si>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</si>
  <si>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</si>
  <si>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</si>
  <si>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</si>
  <si>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</si>
  <si>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</si>
  <si>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</si>
  <si>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</si>
  <si>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</si>
  <si>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</si>
  <si>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</si>
  <si>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</si>
  <si>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</si>
  <si>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</si>
  <si>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</si>
  <si>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</si>
  <si>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</si>
  <si>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</si>
  <si>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</si>
  <si>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</si>
  <si>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</si>
  <si>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</si>
  <si>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</si>
  <si>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</si>
  <si>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</si>
  <si>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</si>
  <si>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</si>
  <si>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</si>
  <si>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</si>
  <si>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</si>
  <si>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</si>
  <si>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</si>
  <si>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</si>
  <si>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</si>
  <si>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</si>
  <si>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</si>
  <si>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</si>
  <si>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</si>
  <si>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</si>
  <si>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</si>
  <si>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</si>
  <si>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</si>
  <si>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</si>
  <si>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</si>
  <si>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</si>
  <si>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</si>
  <si>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</si>
  <si>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</si>
  <si>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</si>
  <si>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</si>
  <si>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</si>
  <si>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</si>
  <si>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</si>
  <si>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</si>
  <si>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</si>
  <si>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</si>
  <si>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</si>
  <si>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</si>
  <si>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</si>
  <si>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</si>
  <si>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</si>
  <si>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</si>
  <si>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</si>
  <si>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</si>
  <si>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</si>
  <si>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</si>
  <si>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</si>
  <si>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</si>
  <si>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</si>
  <si>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</si>
  <si>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</si>
  <si>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</si>
  <si>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</si>
  <si>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</si>
  <si>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</si>
  <si>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</si>
  <si>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</si>
  <si>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</si>
  <si>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</si>
  <si>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</si>
  <si>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</si>
  <si>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</si>
  <si>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</si>
  <si>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</si>
  <si>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</si>
  <si>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</si>
  <si>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</si>
  <si>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</si>
  <si>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</si>
  <si>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</si>
  <si>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</si>
  <si>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</si>
  <si>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</si>
  <si>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</si>
  <si>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</si>
  <si>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</si>
  <si>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</si>
  <si>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</si>
  <si>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</si>
  <si>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</si>
  <si>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</si>
  <si>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</si>
  <si>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</si>
  <si>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</si>
  <si>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</si>
  <si>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</si>
  <si>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</si>
  <si>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</si>
  <si>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</si>
  <si>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</si>
  <si>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</si>
  <si>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</si>
  <si>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</si>
  <si>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</si>
  <si>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</si>
  <si>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</si>
  <si>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</si>
  <si>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</si>
  <si>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</si>
  <si>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</si>
  <si>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</si>
  <si>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</si>
  <si>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</si>
  <si>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</si>
  <si>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</si>
  <si>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</si>
  <si>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</si>
  <si>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</si>
  <si>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</si>
  <si>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</si>
  <si>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</si>
  <si>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</si>
  <si>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</si>
  <si>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</si>
  <si>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</si>
  <si>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</si>
  <si>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</si>
  <si>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</si>
  <si>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</si>
  <si>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</si>
  <si>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</si>
  <si>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</si>
  <si>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</si>
  <si>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</si>
  <si>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</si>
  <si>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</si>
  <si>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</si>
  <si>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</si>
  <si>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</si>
  <si>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</si>
  <si>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</si>
  <si>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</si>
  <si>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</si>
  <si>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</si>
  <si>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</si>
  <si>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</si>
  <si>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</si>
  <si>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</si>
  <si>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</si>
  <si>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</si>
  <si>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</si>
  <si>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</si>
  <si>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</si>
  <si>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</si>
  <si>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</si>
  <si>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</si>
  <si>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 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</si>
  <si>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</si>
  <si>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</si>
  <si>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</si>
  <si>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</si>
  <si>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</si>
  <si>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</si>
  <si>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</si>
  <si>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</si>
  <si>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Forecast
2018</t>
  </si>
  <si>
    <t>Variance to Forecast</t>
  </si>
  <si>
    <t>NAV</t>
  </si>
  <si>
    <t>October</t>
  </si>
  <si>
    <t>3 months</t>
  </si>
  <si>
    <t>Forecast OCT NOV DEC</t>
  </si>
  <si>
    <t>CILT UK - intercompany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</si>
</sst>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&quot;£&quot;#,##0.00;[Red]&quot;£&quot;#,##0.00"/>
  </numFmts>
  <fonts count="2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178" fontId="1" fillId="0" borderId="0" applyFont="0" applyFill="0" applyBorder="0" applyAlignment="0" applyProtection="0"/>
  </cellStyleXfs>
  <cellXfs count="424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90" fillId="40" borderId="25" xfId="798" applyNumberFormat="1" applyFont="1" applyFill="1" applyBorder="1"/>
    <xf numFmtId="169" fontId="186" fillId="39" borderId="25" xfId="798" applyNumberFormat="1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4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5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176" fontId="186" fillId="46" borderId="52" xfId="0" applyNumberFormat="1" applyFont="1" applyFill="1" applyBorder="1" applyAlignment="1">
      <alignment horizontal="center" vertical="center"/>
    </xf>
    <xf numFmtId="176" fontId="186" fillId="46" borderId="50" xfId="11177" applyNumberFormat="1" applyFont="1" applyFill="1" applyBorder="1" applyAlignment="1">
      <alignment horizontal="center" vertical="center"/>
    </xf>
    <xf numFmtId="176" fontId="186" fillId="46" borderId="44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/>
    </xf>
    <xf numFmtId="0" fontId="212" fillId="0" borderId="0" xfId="0" applyFont="1"/>
    <xf numFmtId="176" fontId="213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4" fillId="38" borderId="64" xfId="0" applyNumberFormat="1" applyFont="1" applyFill="1" applyBorder="1"/>
    <xf numFmtId="176" fontId="186" fillId="46" borderId="64" xfId="0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176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3" fillId="40" borderId="37" xfId="0" applyFont="1" applyFill="1" applyBorder="1"/>
    <xf numFmtId="168" fontId="204" fillId="40" borderId="0" xfId="0" applyNumberFormat="1" applyFont="1" applyFill="1" applyBorder="1"/>
    <xf numFmtId="168" fontId="204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/>
    </xf>
    <xf numFmtId="168" fontId="204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5" fontId="186" fillId="40" borderId="0" xfId="0" applyNumberFormat="1" applyFont="1" applyFill="1" applyBorder="1"/>
    <xf numFmtId="2" fontId="205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174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9" fillId="0" borderId="25" xfId="11177" applyNumberFormat="1" applyFont="1" applyFill="1" applyBorder="1" applyAlignment="1">
      <alignment horizontal="center"/>
    </xf>
    <xf numFmtId="174" fontId="209" fillId="0" borderId="25" xfId="0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10" fillId="0" borderId="0" xfId="11177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174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74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4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4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3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176" fontId="213" fillId="40" borderId="13" xfId="0" applyNumberFormat="1" applyFont="1" applyFill="1" applyBorder="1" applyAlignment="1">
      <alignment horizontal="center"/>
    </xf>
    <xf numFmtId="176" fontId="188" fillId="37" borderId="60" xfId="0" applyNumberFormat="1" applyFont="1" applyFill="1" applyBorder="1" applyAlignment="1">
      <alignment horizontal="center" vertical="top" wrapText="1"/>
    </xf>
    <xf numFmtId="176" fontId="187" fillId="41" borderId="64" xfId="0" applyNumberFormat="1" applyFont="1" applyFill="1" applyBorder="1" applyAlignment="1">
      <alignment horizontal="center" vertical="center"/>
    </xf>
    <xf numFmtId="176" fontId="186" fillId="39" borderId="26" xfId="0" applyNumberFormat="1" applyFont="1" applyFill="1" applyBorder="1" applyAlignment="1">
      <alignment horizontal="center" vertical="center"/>
    </xf>
    <xf numFmtId="176" fontId="186" fillId="39" borderId="64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179" fontId="186" fillId="37" borderId="63" xfId="0" applyNumberFormat="1" applyFont="1" applyFill="1" applyBorder="1" applyAlignment="1">
      <alignment horizontal="center" vertical="center"/>
    </xf>
    <xf numFmtId="179" fontId="186" fillId="37" borderId="50" xfId="0" applyNumberFormat="1" applyFont="1" applyFill="1" applyBorder="1" applyAlignment="1">
      <alignment horizontal="center" vertical="center"/>
    </xf>
    <xf numFmtId="176" fontId="187" fillId="46" borderId="34" xfId="0" applyNumberFormat="1" applyFont="1" applyFill="1" applyBorder="1" applyAlignment="1">
      <alignment horizontal="center" vertical="center"/>
    </xf>
    <xf numFmtId="176" fontId="188" fillId="47" borderId="60" xfId="0" applyNumberFormat="1" applyFont="1" applyFill="1" applyBorder="1" applyAlignment="1">
      <alignment horizontal="center" vertical="top" wrapText="1"/>
    </xf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26" xfId="0" applyNumberFormat="1" applyFont="1" applyFill="1" applyBorder="1" applyAlignment="1">
      <alignment horizontal="center" vertical="center"/>
    </xf>
    <xf numFmtId="49" fontId="187" fillId="41" borderId="34" xfId="0" applyNumberFormat="1" applyFont="1" applyFill="1" applyBorder="1" applyAlignment="1">
      <alignment horizontal="center" vertical="center"/>
    </xf>
    <xf numFmtId="49" fontId="187" fillId="41" borderId="35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LT%20International/Finance/Accounts/2019%20Accounts/Management%20Accounts/P09%20September%202018/09%20-%20September%2018%20-%20CILT%20International%20Management%20Accounts%20-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 Accs "/>
      <sheetName val="Man Accs 31.7.09 (2)"/>
      <sheetName val="Man Accs 31.7.09"/>
      <sheetName val="Man Accs 28.4.09"/>
      <sheetName val="Accruals 04.09"/>
      <sheetName val="Inter-co"/>
      <sheetName val="Balance Sheet"/>
      <sheetName val="TB (2) -September"/>
      <sheetName val="TB"/>
      <sheetName val="Investment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/>
        </row>
        <row r="6">
          <cell r="F6"/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CC544"/>
  <sheetViews>
    <sheetView tabSelected="1" zoomScale="90" zoomScaleNormal="90" zoomScaleSheetLayoutView="85" workbookViewId="0">
      <pane xSplit="8" ySplit="22" topLeftCell="GC49" activePane="bottomRight" state="frozen"/>
      <selection pane="topRight" activeCell="N1" sqref="N1"/>
      <selection pane="bottomLeft" activeCell="A23" sqref="A23"/>
      <selection pane="bottomRight" activeCell="GG5" sqref="GG5"/>
    </sheetView>
  </sheetViews>
  <sheetFormatPr defaultColWidth="9.1796875" defaultRowHeight="12.75" customHeight="1" x14ac:dyDescent="0.3"/>
  <cols>
    <col min="1" max="1" width="3" style="149" customWidth="1"/>
    <col min="2" max="2" width="43.26953125" style="80" customWidth="1"/>
    <col min="3" max="9" width="11" style="243" customWidth="1"/>
    <col min="10" max="10" width="2" style="80" customWidth="1"/>
    <col min="11" max="11" width="40.7265625" style="80" customWidth="1"/>
    <col min="12" max="12" width="10.7265625" style="243" customWidth="1"/>
    <col min="13" max="24" width="11.54296875" style="80" customWidth="1"/>
    <col min="25" max="25" width="17" style="81" hidden="1" customWidth="1"/>
    <col min="26" max="26" width="9.1796875" style="80" hidden="1" customWidth="1"/>
    <col min="27" max="28" width="9.1796875" style="310" customWidth="1"/>
    <col min="29" max="81" width="9.1796875" style="310"/>
    <col min="82" max="16384" width="9.1796875" style="80"/>
  </cols>
  <sheetData>
    <row r="1" spans="1:81" ht="12.75" customHeight="1" x14ac:dyDescent="0.35">
      <c r="B1" s="157" t="s">
        <v>774</v>
      </c>
      <c r="C1" s="212"/>
      <c r="D1" s="212"/>
      <c r="E1" s="263"/>
      <c r="F1" s="263"/>
      <c r="G1" s="263"/>
      <c r="H1" s="263"/>
      <c r="I1" s="263"/>
      <c r="J1" s="149"/>
      <c r="K1" s="149"/>
      <c r="L1" s="217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  <c r="Z1" s="149"/>
      <c r="AA1" s="149"/>
    </row>
    <row r="2" spans="1:81" ht="12.75" customHeight="1" x14ac:dyDescent="0.35">
      <c r="B2" s="157" t="s">
        <v>985</v>
      </c>
      <c r="C2" s="212" t="s">
        <v>1026</v>
      </c>
      <c r="D2" s="212">
        <v>9</v>
      </c>
      <c r="E2" s="263"/>
      <c r="F2" s="263"/>
      <c r="G2" s="263"/>
      <c r="H2" s="263"/>
      <c r="I2" s="263"/>
      <c r="J2" s="149"/>
      <c r="K2" s="163"/>
      <c r="L2" s="217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49"/>
      <c r="AA2" s="149"/>
    </row>
    <row r="3" spans="1:81" ht="12.75" customHeight="1" thickBot="1" x14ac:dyDescent="0.35">
      <c r="B3" s="269">
        <v>43404</v>
      </c>
      <c r="C3" s="263"/>
      <c r="D3" s="263"/>
      <c r="E3" s="263"/>
      <c r="F3" s="263"/>
      <c r="G3" s="263"/>
      <c r="H3" s="263"/>
      <c r="I3" s="399"/>
      <c r="J3" s="149"/>
      <c r="K3" s="163"/>
      <c r="L3" s="256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Z3" s="149"/>
      <c r="AA3" s="149"/>
    </row>
    <row r="4" spans="1:81" ht="12.75" customHeight="1" thickBot="1" x14ac:dyDescent="0.35">
      <c r="B4" s="148"/>
      <c r="C4" s="412" t="s">
        <v>1083</v>
      </c>
      <c r="D4" s="413"/>
      <c r="E4" s="414"/>
      <c r="F4" s="409" t="s">
        <v>963</v>
      </c>
      <c r="G4" s="410"/>
      <c r="H4" s="411"/>
      <c r="I4" s="401" t="s">
        <v>1084</v>
      </c>
      <c r="J4" s="149"/>
      <c r="K4" s="274" t="s">
        <v>992</v>
      </c>
      <c r="L4" s="273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3"/>
      <c r="AA4" s="149"/>
    </row>
    <row r="5" spans="1:81" s="82" customFormat="1" ht="39.5" thickBot="1" x14ac:dyDescent="0.3">
      <c r="A5" s="164"/>
      <c r="B5" s="195"/>
      <c r="C5" s="213" t="s">
        <v>1071</v>
      </c>
      <c r="D5" s="214" t="s">
        <v>975</v>
      </c>
      <c r="E5" s="215" t="s">
        <v>1070</v>
      </c>
      <c r="F5" s="213" t="s">
        <v>1071</v>
      </c>
      <c r="G5" s="214" t="s">
        <v>1081</v>
      </c>
      <c r="H5" s="215" t="s">
        <v>1080</v>
      </c>
      <c r="I5" s="400" t="s">
        <v>1085</v>
      </c>
      <c r="J5" s="164"/>
      <c r="K5" s="179"/>
      <c r="L5" s="408" t="s">
        <v>1085</v>
      </c>
      <c r="M5" s="166">
        <v>43374</v>
      </c>
      <c r="N5" s="166">
        <v>43405</v>
      </c>
      <c r="O5" s="166">
        <v>43435</v>
      </c>
      <c r="P5" s="166">
        <v>43466</v>
      </c>
      <c r="Q5" s="166">
        <v>43497</v>
      </c>
      <c r="R5" s="166">
        <v>43525</v>
      </c>
      <c r="S5" s="166">
        <v>43556</v>
      </c>
      <c r="T5" s="166">
        <v>43586</v>
      </c>
      <c r="U5" s="166">
        <v>43617</v>
      </c>
      <c r="V5" s="166">
        <v>43617</v>
      </c>
      <c r="W5" s="166">
        <v>43678</v>
      </c>
      <c r="X5" s="166">
        <v>43709</v>
      </c>
      <c r="Y5" s="254" t="s">
        <v>993</v>
      </c>
      <c r="Z5" s="255"/>
      <c r="AA5" s="164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</row>
    <row r="6" spans="1:81" ht="12.75" customHeight="1" thickBot="1" x14ac:dyDescent="0.35">
      <c r="B6" s="167" t="s">
        <v>1039</v>
      </c>
      <c r="C6" s="218"/>
      <c r="D6" s="219"/>
      <c r="E6" s="220"/>
      <c r="F6" s="218"/>
      <c r="G6" s="219"/>
      <c r="H6" s="220"/>
      <c r="I6" s="305"/>
      <c r="J6" s="149"/>
      <c r="K6" s="184" t="s">
        <v>1039</v>
      </c>
      <c r="L6" s="220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73"/>
      <c r="AA6" s="149"/>
    </row>
    <row r="7" spans="1:81" ht="12.75" customHeight="1" x14ac:dyDescent="0.3">
      <c r="B7" s="170" t="s">
        <v>775</v>
      </c>
      <c r="C7" s="221">
        <f>-'TB (2) -October'!D51-'TB (2) -October'!C52</f>
        <v>69464.670000000013</v>
      </c>
      <c r="D7" s="222">
        <f>+C7-E7</f>
        <v>25782.670000000013</v>
      </c>
      <c r="E7" s="223">
        <f>I7/3</f>
        <v>43682</v>
      </c>
      <c r="F7" s="221">
        <f>-TB!D51-TB!C52</f>
        <v>69464.670000000013</v>
      </c>
      <c r="G7" s="222">
        <f>+F7-H7</f>
        <v>25782.670000000013</v>
      </c>
      <c r="H7" s="223">
        <f>M7</f>
        <v>43682</v>
      </c>
      <c r="I7" s="404">
        <v>131046</v>
      </c>
      <c r="J7" s="149"/>
      <c r="K7" s="183" t="s">
        <v>775</v>
      </c>
      <c r="L7" s="257">
        <f>I7</f>
        <v>131046</v>
      </c>
      <c r="M7" s="152">
        <f>L7/3</f>
        <v>43682</v>
      </c>
      <c r="N7" s="152">
        <f>M7</f>
        <v>43682</v>
      </c>
      <c r="O7" s="152">
        <f>N7</f>
        <v>43682</v>
      </c>
      <c r="P7" s="152"/>
      <c r="Q7" s="152"/>
      <c r="R7" s="152"/>
      <c r="S7" s="152"/>
      <c r="T7" s="152"/>
      <c r="U7" s="152"/>
      <c r="V7" s="152"/>
      <c r="W7" s="152"/>
      <c r="X7" s="152"/>
      <c r="Y7" s="152">
        <f>SUM(M7:X7)</f>
        <v>131046</v>
      </c>
      <c r="Z7" s="174" t="e">
        <f>Y7=#REF!</f>
        <v>#REF!</v>
      </c>
      <c r="AA7" s="149"/>
    </row>
    <row r="8" spans="1:81" ht="12.75" customHeight="1" thickBot="1" x14ac:dyDescent="0.35">
      <c r="B8" s="170" t="s">
        <v>1068</v>
      </c>
      <c r="C8" s="270">
        <f>-'TB (2) -October'!D47-'TB (2) -October'!C48</f>
        <v>21470.81</v>
      </c>
      <c r="D8" s="297">
        <f>+C8-E8</f>
        <v>20042.093333333334</v>
      </c>
      <c r="E8" s="405">
        <f>I8/3</f>
        <v>1428.7166666666665</v>
      </c>
      <c r="F8" s="270">
        <f>-TB!D47-TB!C48</f>
        <v>21470.81</v>
      </c>
      <c r="G8" s="297">
        <f>+F8-H8</f>
        <v>20042.093333333334</v>
      </c>
      <c r="H8" s="223">
        <f>M8</f>
        <v>1428.7166666666665</v>
      </c>
      <c r="I8" s="271">
        <v>4286.1499999999996</v>
      </c>
      <c r="J8" s="149"/>
      <c r="K8" s="183" t="s">
        <v>1068</v>
      </c>
      <c r="L8" s="257">
        <f>I8</f>
        <v>4286.1499999999996</v>
      </c>
      <c r="M8" s="272">
        <f>L8/3</f>
        <v>1428.7166666666665</v>
      </c>
      <c r="N8" s="152">
        <f>M8</f>
        <v>1428.7166666666665</v>
      </c>
      <c r="O8" s="152">
        <f>N8</f>
        <v>1428.7166666666665</v>
      </c>
      <c r="P8" s="272"/>
      <c r="Q8" s="272"/>
      <c r="R8" s="272"/>
      <c r="S8" s="272"/>
      <c r="T8" s="272"/>
      <c r="U8" s="272"/>
      <c r="V8" s="272"/>
      <c r="W8" s="272"/>
      <c r="X8" s="272"/>
      <c r="Y8" s="152">
        <f>SUM(M8:X8)</f>
        <v>4286.1499999999996</v>
      </c>
      <c r="Z8" s="174" t="e">
        <f>Y8=#REF!</f>
        <v>#REF!</v>
      </c>
      <c r="AA8" s="149"/>
    </row>
    <row r="9" spans="1:81" ht="12.75" customHeight="1" thickBot="1" x14ac:dyDescent="0.35">
      <c r="B9" s="298" t="s">
        <v>1041</v>
      </c>
      <c r="C9" s="299">
        <f>SUM(C7:C8)</f>
        <v>90935.48000000001</v>
      </c>
      <c r="D9" s="300">
        <f>+C9-E9</f>
        <v>45824.763333333343</v>
      </c>
      <c r="E9" s="301">
        <f>SUM(E7:E8)</f>
        <v>45110.716666666667</v>
      </c>
      <c r="F9" s="299">
        <f>SUM(F7:F8)</f>
        <v>90935.48000000001</v>
      </c>
      <c r="G9" s="300">
        <f>+F9-H9</f>
        <v>45824.763333333343</v>
      </c>
      <c r="H9" s="301">
        <f t="shared" ref="H9" si="0">SUM(H7:H8)</f>
        <v>45110.716666666667</v>
      </c>
      <c r="I9" s="402">
        <f>SUM(I7:I8)</f>
        <v>135332.15</v>
      </c>
      <c r="J9" s="183"/>
      <c r="K9" s="206" t="s">
        <v>1041</v>
      </c>
      <c r="L9" s="232">
        <f>SUM(L7:L8)</f>
        <v>135332.15</v>
      </c>
      <c r="M9" s="307">
        <f>SUM(M7:M8)</f>
        <v>45110.716666666667</v>
      </c>
      <c r="N9" s="307">
        <f t="shared" ref="N9:Y9" si="1">SUM(N7:N8)</f>
        <v>45110.716666666667</v>
      </c>
      <c r="O9" s="307">
        <f t="shared" si="1"/>
        <v>45110.716666666667</v>
      </c>
      <c r="P9" s="307">
        <f t="shared" si="1"/>
        <v>0</v>
      </c>
      <c r="Q9" s="307">
        <f t="shared" si="1"/>
        <v>0</v>
      </c>
      <c r="R9" s="307">
        <f t="shared" si="1"/>
        <v>0</v>
      </c>
      <c r="S9" s="307">
        <f t="shared" si="1"/>
        <v>0</v>
      </c>
      <c r="T9" s="307">
        <f t="shared" si="1"/>
        <v>0</v>
      </c>
      <c r="U9" s="307">
        <f t="shared" si="1"/>
        <v>0</v>
      </c>
      <c r="V9" s="307">
        <f t="shared" si="1"/>
        <v>0</v>
      </c>
      <c r="W9" s="307">
        <f t="shared" si="1"/>
        <v>0</v>
      </c>
      <c r="X9" s="307">
        <f t="shared" si="1"/>
        <v>0</v>
      </c>
      <c r="Y9" s="307">
        <f t="shared" si="1"/>
        <v>135332.15</v>
      </c>
      <c r="Z9" s="208" t="e">
        <f>Y9=#REF!</f>
        <v>#REF!</v>
      </c>
      <c r="AA9" s="149"/>
    </row>
    <row r="10" spans="1:81" s="147" customFormat="1" ht="10.5" customHeight="1" thickBot="1" x14ac:dyDescent="0.5">
      <c r="A10" s="151"/>
      <c r="B10" s="201"/>
      <c r="C10" s="302"/>
      <c r="D10" s="302"/>
      <c r="E10" s="302"/>
      <c r="F10" s="302"/>
      <c r="G10" s="302"/>
      <c r="H10" s="302"/>
      <c r="I10" s="302"/>
      <c r="J10" s="151"/>
      <c r="K10" s="306"/>
      <c r="L10" s="30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4"/>
      <c r="AA10" s="324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</row>
    <row r="11" spans="1:81" ht="12.75" customHeight="1" x14ac:dyDescent="0.3">
      <c r="B11" s="167" t="s">
        <v>1040</v>
      </c>
      <c r="C11" s="227"/>
      <c r="D11" s="228"/>
      <c r="E11" s="229"/>
      <c r="F11" s="227"/>
      <c r="G11" s="228"/>
      <c r="H11" s="229"/>
      <c r="I11" s="229"/>
      <c r="J11" s="149"/>
      <c r="K11" s="184" t="s">
        <v>1040</v>
      </c>
      <c r="L11" s="229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7"/>
      <c r="AA11" s="149"/>
    </row>
    <row r="12" spans="1:81" ht="12.75" customHeight="1" x14ac:dyDescent="0.3">
      <c r="B12" s="171" t="s">
        <v>1027</v>
      </c>
      <c r="C12" s="230"/>
      <c r="D12" s="222"/>
      <c r="E12" s="231"/>
      <c r="F12" s="230"/>
      <c r="G12" s="222"/>
      <c r="H12" s="231"/>
      <c r="I12" s="231"/>
      <c r="J12" s="149"/>
      <c r="K12" s="185" t="s">
        <v>1027</v>
      </c>
      <c r="L12" s="258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2"/>
      <c r="Z12" s="176"/>
      <c r="AA12" s="149"/>
    </row>
    <row r="13" spans="1:81" ht="12.75" customHeight="1" x14ac:dyDescent="0.3">
      <c r="B13" s="170" t="s">
        <v>928</v>
      </c>
      <c r="C13" s="221">
        <f>-'TB (2) -October'!D76-'TB (2) -October'!D77-'TB (2) -October'!D97-'TB (2) -October'!D118-'TB (2) -October'!D65</f>
        <v>-4227.25</v>
      </c>
      <c r="D13" s="222">
        <f>+C13-E13</f>
        <v>166.99666666666872</v>
      </c>
      <c r="E13" s="223">
        <f>I13/3</f>
        <v>-4394.2466666666687</v>
      </c>
      <c r="F13" s="221">
        <f>-TB!D76-TB!D65</f>
        <v>-4227.25</v>
      </c>
      <c r="G13" s="222">
        <f>+F13-H13</f>
        <v>166.99666666666872</v>
      </c>
      <c r="H13" s="223">
        <f>M13</f>
        <v>-4394.2466666666687</v>
      </c>
      <c r="I13" s="223">
        <v>-13182.740000000005</v>
      </c>
      <c r="J13" s="149"/>
      <c r="K13" s="183" t="s">
        <v>928</v>
      </c>
      <c r="L13" s="257">
        <f>I13</f>
        <v>-13182.740000000005</v>
      </c>
      <c r="M13" s="160">
        <f>L13/3</f>
        <v>-4394.2466666666687</v>
      </c>
      <c r="N13" s="160">
        <f>M13</f>
        <v>-4394.2466666666687</v>
      </c>
      <c r="O13" s="160">
        <f>N13</f>
        <v>-4394.2466666666687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52">
        <f>SUM(M13:X13)</f>
        <v>-13182.740000000005</v>
      </c>
      <c r="Z13" s="176" t="e">
        <f>Y13=#REF!</f>
        <v>#REF!</v>
      </c>
      <c r="AA13" s="149"/>
    </row>
    <row r="14" spans="1:81" ht="14.25" customHeight="1" x14ac:dyDescent="0.3">
      <c r="B14" s="171"/>
      <c r="C14" s="221"/>
      <c r="D14" s="222"/>
      <c r="E14" s="231"/>
      <c r="F14" s="230"/>
      <c r="G14" s="222"/>
      <c r="H14" s="231"/>
      <c r="I14" s="231"/>
      <c r="J14" s="149"/>
      <c r="K14" s="185"/>
      <c r="L14" s="258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2"/>
      <c r="Z14" s="175"/>
      <c r="AA14" s="149"/>
    </row>
    <row r="15" spans="1:81" ht="12.75" customHeight="1" x14ac:dyDescent="0.3">
      <c r="B15" s="171" t="s">
        <v>1028</v>
      </c>
      <c r="C15" s="221"/>
      <c r="D15" s="222"/>
      <c r="E15" s="231"/>
      <c r="F15" s="230"/>
      <c r="G15" s="222"/>
      <c r="H15" s="231"/>
      <c r="I15" s="231"/>
      <c r="J15" s="149"/>
      <c r="K15" s="185"/>
      <c r="L15" s="258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2"/>
      <c r="Z15" s="175"/>
      <c r="AA15" s="149"/>
    </row>
    <row r="16" spans="1:81" ht="12.75" customHeight="1" x14ac:dyDescent="0.3">
      <c r="B16" s="170" t="s">
        <v>784</v>
      </c>
      <c r="C16" s="221">
        <f>-'TB (2) -October'!D72-'TB (2) -October'!D78</f>
        <v>0</v>
      </c>
      <c r="D16" s="222">
        <f>+C16-E16</f>
        <v>1081.7133333333334</v>
      </c>
      <c r="E16" s="223">
        <f>I16/3</f>
        <v>-1081.7133333333334</v>
      </c>
      <c r="F16" s="221">
        <f>-TB!D72-TB!D78</f>
        <v>0</v>
      </c>
      <c r="G16" s="222">
        <f>+F16-H16</f>
        <v>1081.7133333333334</v>
      </c>
      <c r="H16" s="223">
        <f t="shared" ref="H16:H17" si="2">M16</f>
        <v>-1081.7133333333334</v>
      </c>
      <c r="I16" s="223">
        <v>-3245.1400000000003</v>
      </c>
      <c r="J16" s="149"/>
      <c r="K16" s="183" t="s">
        <v>784</v>
      </c>
      <c r="L16" s="257">
        <f>I16</f>
        <v>-3245.1400000000003</v>
      </c>
      <c r="M16" s="160">
        <f>L16/3</f>
        <v>-1081.7133333333334</v>
      </c>
      <c r="N16" s="160">
        <f t="shared" ref="N16:N17" si="3">M16</f>
        <v>-1081.7133333333334</v>
      </c>
      <c r="O16" s="160">
        <f>N16</f>
        <v>-1081.7133333333334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52">
        <f>SUM(M16:X16)</f>
        <v>-3245.1400000000003</v>
      </c>
      <c r="Z16" s="175" t="e">
        <f>Y16=#REF!</f>
        <v>#REF!</v>
      </c>
      <c r="AA16" s="149"/>
    </row>
    <row r="17" spans="1:81" ht="12.75" customHeight="1" x14ac:dyDescent="0.3">
      <c r="B17" s="170" t="s">
        <v>961</v>
      </c>
      <c r="C17" s="221">
        <f>-'TB (2) -October'!D81</f>
        <v>-6250</v>
      </c>
      <c r="D17" s="222">
        <f>+C17-E17</f>
        <v>0</v>
      </c>
      <c r="E17" s="223">
        <f>I17/3</f>
        <v>-6250</v>
      </c>
      <c r="F17" s="221">
        <f>-TB!D81</f>
        <v>-6250</v>
      </c>
      <c r="G17" s="222">
        <f>+F17-H17</f>
        <v>0</v>
      </c>
      <c r="H17" s="223">
        <f t="shared" si="2"/>
        <v>-6250</v>
      </c>
      <c r="I17" s="223">
        <v>-18750</v>
      </c>
      <c r="J17" s="149"/>
      <c r="K17" s="183" t="s">
        <v>961</v>
      </c>
      <c r="L17" s="257">
        <f>I17</f>
        <v>-18750</v>
      </c>
      <c r="M17" s="160">
        <f>L17/3</f>
        <v>-6250</v>
      </c>
      <c r="N17" s="160">
        <f t="shared" si="3"/>
        <v>-6250</v>
      </c>
      <c r="O17" s="160">
        <f>N17</f>
        <v>-6250</v>
      </c>
      <c r="P17" s="160"/>
      <c r="Q17" s="160"/>
      <c r="R17" s="160"/>
      <c r="S17" s="160"/>
      <c r="T17" s="160"/>
      <c r="U17" s="160"/>
      <c r="V17" s="160"/>
      <c r="W17" s="160"/>
      <c r="X17" s="160"/>
      <c r="Y17" s="152">
        <f>SUM(M17:X17)</f>
        <v>-18750</v>
      </c>
      <c r="Z17" s="175" t="e">
        <f>Y17=#REF!</f>
        <v>#REF!</v>
      </c>
      <c r="AA17" s="149"/>
    </row>
    <row r="18" spans="1:81" ht="12" customHeight="1" x14ac:dyDescent="0.3">
      <c r="B18" s="171"/>
      <c r="C18" s="221"/>
      <c r="D18" s="222"/>
      <c r="E18" s="231"/>
      <c r="F18" s="230"/>
      <c r="G18" s="222"/>
      <c r="H18" s="231"/>
      <c r="I18" s="231"/>
      <c r="J18" s="149"/>
      <c r="K18" s="185"/>
      <c r="L18" s="258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2"/>
      <c r="Z18" s="175"/>
      <c r="AA18" s="149"/>
    </row>
    <row r="19" spans="1:81" ht="12.75" customHeight="1" x14ac:dyDescent="0.3">
      <c r="B19" s="171" t="s">
        <v>739</v>
      </c>
      <c r="C19" s="221"/>
      <c r="D19" s="222"/>
      <c r="E19" s="231"/>
      <c r="F19" s="230"/>
      <c r="G19" s="222"/>
      <c r="H19" s="231"/>
      <c r="I19" s="231"/>
      <c r="J19" s="149"/>
      <c r="K19" s="185"/>
      <c r="L19" s="258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2"/>
      <c r="Z19" s="175"/>
      <c r="AA19" s="149"/>
    </row>
    <row r="20" spans="1:81" ht="12.75" customHeight="1" x14ac:dyDescent="0.3">
      <c r="B20" s="170" t="s">
        <v>819</v>
      </c>
      <c r="C20" s="221">
        <f>-'TB (2) -October'!D115</f>
        <v>-6306.25</v>
      </c>
      <c r="D20" s="222">
        <f>+C20-E20</f>
        <v>-270.50000000000273</v>
      </c>
      <c r="E20" s="223">
        <f>I20/3</f>
        <v>-6035.7499999999973</v>
      </c>
      <c r="F20" s="221">
        <f>-TB!D115</f>
        <v>-6306.25</v>
      </c>
      <c r="G20" s="222">
        <f>+F20-H20</f>
        <v>-270.50000000000273</v>
      </c>
      <c r="H20" s="223">
        <f t="shared" ref="H20:H23" si="4">M20</f>
        <v>-6035.7499999999973</v>
      </c>
      <c r="I20" s="223">
        <v>-18107.249999999993</v>
      </c>
      <c r="J20" s="149"/>
      <c r="K20" s="183" t="s">
        <v>819</v>
      </c>
      <c r="L20" s="257">
        <f>I20</f>
        <v>-18107.249999999993</v>
      </c>
      <c r="M20" s="160">
        <f>L20/3</f>
        <v>-6035.7499999999973</v>
      </c>
      <c r="N20" s="160">
        <f t="shared" ref="N20:O23" si="5">M20</f>
        <v>-6035.7499999999973</v>
      </c>
      <c r="O20" s="160">
        <f t="shared" si="5"/>
        <v>-6035.7499999999973</v>
      </c>
      <c r="P20" s="160"/>
      <c r="Q20" s="160"/>
      <c r="R20" s="160"/>
      <c r="S20" s="160"/>
      <c r="T20" s="160"/>
      <c r="U20" s="160"/>
      <c r="V20" s="160"/>
      <c r="W20" s="160"/>
      <c r="X20" s="160"/>
      <c r="Y20" s="152">
        <f>SUM(M20:X20)</f>
        <v>-18107.249999999993</v>
      </c>
      <c r="Z20" s="175" t="e">
        <f>Y20=#REF!</f>
        <v>#REF!</v>
      </c>
      <c r="AA20" s="149"/>
    </row>
    <row r="21" spans="1:81" ht="12.75" customHeight="1" x14ac:dyDescent="0.3">
      <c r="B21" s="170" t="s">
        <v>820</v>
      </c>
      <c r="C21" s="221">
        <f>-'TB (2) -October'!D116</f>
        <v>-358.01</v>
      </c>
      <c r="D21" s="222">
        <f>+C21-E21</f>
        <v>198.05999999999972</v>
      </c>
      <c r="E21" s="223">
        <f>I21/3</f>
        <v>-556.06999999999971</v>
      </c>
      <c r="F21" s="221">
        <f>-TB!D116</f>
        <v>-358.01</v>
      </c>
      <c r="G21" s="222">
        <f>+F21-H21</f>
        <v>198.05999999999972</v>
      </c>
      <c r="H21" s="223">
        <f t="shared" si="4"/>
        <v>-556.06999999999971</v>
      </c>
      <c r="I21" s="223">
        <v>-1668.2099999999991</v>
      </c>
      <c r="J21" s="149"/>
      <c r="K21" s="183" t="s">
        <v>820</v>
      </c>
      <c r="L21" s="257">
        <f t="shared" ref="L21:L23" si="6">I21</f>
        <v>-1668.2099999999991</v>
      </c>
      <c r="M21" s="160">
        <f t="shared" ref="M21:M23" si="7">L21/3</f>
        <v>-556.06999999999971</v>
      </c>
      <c r="N21" s="160">
        <f t="shared" si="5"/>
        <v>-556.06999999999971</v>
      </c>
      <c r="O21" s="160">
        <f t="shared" si="5"/>
        <v>-556.06999999999971</v>
      </c>
      <c r="P21" s="160"/>
      <c r="Q21" s="160"/>
      <c r="R21" s="160"/>
      <c r="S21" s="160"/>
      <c r="T21" s="160"/>
      <c r="U21" s="160"/>
      <c r="V21" s="160"/>
      <c r="W21" s="160"/>
      <c r="X21" s="160"/>
      <c r="Y21" s="152">
        <f>SUM(M21:X21)</f>
        <v>-1668.2099999999991</v>
      </c>
      <c r="Z21" s="175" t="e">
        <f>Y21=#REF!</f>
        <v>#REF!</v>
      </c>
      <c r="AA21" s="149"/>
    </row>
    <row r="22" spans="1:81" ht="12.75" customHeight="1" x14ac:dyDescent="0.3">
      <c r="B22" s="170" t="s">
        <v>776</v>
      </c>
      <c r="C22" s="221">
        <f>-'TB (2) -October'!D112</f>
        <v>-2554</v>
      </c>
      <c r="D22" s="222">
        <f>+C22-E22</f>
        <v>1994.2699999999995</v>
      </c>
      <c r="E22" s="223">
        <f>I22/3</f>
        <v>-4548.2699999999995</v>
      </c>
      <c r="F22" s="221">
        <f>-TB!D112</f>
        <v>-2554</v>
      </c>
      <c r="G22" s="222">
        <f>+F22-H22</f>
        <v>1994.2699999999995</v>
      </c>
      <c r="H22" s="223">
        <f t="shared" si="4"/>
        <v>-4548.2699999999995</v>
      </c>
      <c r="I22" s="223">
        <v>-13644.81</v>
      </c>
      <c r="J22" s="149"/>
      <c r="K22" s="183" t="s">
        <v>776</v>
      </c>
      <c r="L22" s="257">
        <f t="shared" si="6"/>
        <v>-13644.81</v>
      </c>
      <c r="M22" s="160">
        <f t="shared" si="7"/>
        <v>-4548.2699999999995</v>
      </c>
      <c r="N22" s="160">
        <f t="shared" si="5"/>
        <v>-4548.2699999999995</v>
      </c>
      <c r="O22" s="160">
        <f t="shared" si="5"/>
        <v>-4548.2699999999995</v>
      </c>
      <c r="P22" s="160"/>
      <c r="Q22" s="160"/>
      <c r="R22" s="160"/>
      <c r="S22" s="160"/>
      <c r="T22" s="160"/>
      <c r="U22" s="160"/>
      <c r="V22" s="160"/>
      <c r="W22" s="160"/>
      <c r="X22" s="160"/>
      <c r="Y22" s="152">
        <f>SUM(M22:X22)</f>
        <v>-13644.809999999998</v>
      </c>
      <c r="Z22" s="175" t="e">
        <f>Y22=#REF!</f>
        <v>#REF!</v>
      </c>
      <c r="AA22" s="149"/>
    </row>
    <row r="23" spans="1:81" ht="12.75" customHeight="1" thickBot="1" x14ac:dyDescent="0.35">
      <c r="B23" s="170" t="s">
        <v>1036</v>
      </c>
      <c r="C23" s="270"/>
      <c r="D23" s="297">
        <f>+C23-E23</f>
        <v>2211.6133333333332</v>
      </c>
      <c r="E23" s="223">
        <f>I23/3</f>
        <v>-2211.6133333333332</v>
      </c>
      <c r="F23" s="270"/>
      <c r="G23" s="297">
        <f>+F23-H23</f>
        <v>2211.6133333333332</v>
      </c>
      <c r="H23" s="223">
        <f t="shared" si="4"/>
        <v>-2211.6133333333332</v>
      </c>
      <c r="I23" s="271">
        <v>-6634.84</v>
      </c>
      <c r="J23" s="149"/>
      <c r="K23" s="183" t="s">
        <v>1036</v>
      </c>
      <c r="L23" s="257">
        <f t="shared" si="6"/>
        <v>-6634.84</v>
      </c>
      <c r="M23" s="160">
        <f t="shared" si="7"/>
        <v>-2211.6133333333332</v>
      </c>
      <c r="N23" s="160">
        <f t="shared" si="5"/>
        <v>-2211.6133333333332</v>
      </c>
      <c r="O23" s="160">
        <f t="shared" si="5"/>
        <v>-2211.6133333333332</v>
      </c>
      <c r="P23" s="160"/>
      <c r="Q23" s="160"/>
      <c r="R23" s="160"/>
      <c r="S23" s="160"/>
      <c r="T23" s="160"/>
      <c r="U23" s="160"/>
      <c r="V23" s="160"/>
      <c r="W23" s="160"/>
      <c r="X23" s="160"/>
      <c r="Y23" s="152">
        <f>SUM(M23:X23)</f>
        <v>-6634.84</v>
      </c>
      <c r="Z23" s="175" t="e">
        <f>Y23=#REF!</f>
        <v>#REF!</v>
      </c>
      <c r="AA23" s="149"/>
    </row>
    <row r="24" spans="1:81" ht="12.75" customHeight="1" thickBot="1" x14ac:dyDescent="0.35">
      <c r="B24" s="298" t="s">
        <v>1042</v>
      </c>
      <c r="C24" s="299">
        <f>SUM(C13:C23)</f>
        <v>-19695.509999999998</v>
      </c>
      <c r="D24" s="300">
        <f>+C24-E24</f>
        <v>5382.1533333333355</v>
      </c>
      <c r="E24" s="299">
        <f>SUM(E13:E23)</f>
        <v>-25077.663333333334</v>
      </c>
      <c r="F24" s="299">
        <f>SUM(F13:F23)</f>
        <v>-19695.509999999998</v>
      </c>
      <c r="G24" s="300">
        <f>+F24-H24</f>
        <v>5382.1533333333355</v>
      </c>
      <c r="H24" s="301">
        <f t="shared" ref="H24" si="8">SUM(H13:H23)</f>
        <v>-25077.663333333334</v>
      </c>
      <c r="I24" s="403">
        <f>SUM(I13:I23)</f>
        <v>-75232.989999999991</v>
      </c>
      <c r="J24" s="149"/>
      <c r="K24" s="206" t="s">
        <v>1042</v>
      </c>
      <c r="L24" s="403">
        <f>SUM(L13:L23)</f>
        <v>-75232.989999999991</v>
      </c>
      <c r="M24" s="207">
        <f t="shared" ref="M24:Y24" si="9">SUM(M13:M23)</f>
        <v>-25077.663333333334</v>
      </c>
      <c r="N24" s="207">
        <f t="shared" si="9"/>
        <v>-25077.663333333334</v>
      </c>
      <c r="O24" s="207">
        <f t="shared" si="9"/>
        <v>-25077.663333333334</v>
      </c>
      <c r="P24" s="207">
        <f t="shared" si="9"/>
        <v>0</v>
      </c>
      <c r="Q24" s="207">
        <f t="shared" si="9"/>
        <v>0</v>
      </c>
      <c r="R24" s="207">
        <f t="shared" si="9"/>
        <v>0</v>
      </c>
      <c r="S24" s="207">
        <f t="shared" si="9"/>
        <v>0</v>
      </c>
      <c r="T24" s="207">
        <f t="shared" si="9"/>
        <v>0</v>
      </c>
      <c r="U24" s="207">
        <f t="shared" si="9"/>
        <v>0</v>
      </c>
      <c r="V24" s="207">
        <f t="shared" si="9"/>
        <v>0</v>
      </c>
      <c r="W24" s="207">
        <f t="shared" si="9"/>
        <v>0</v>
      </c>
      <c r="X24" s="207">
        <f t="shared" si="9"/>
        <v>0</v>
      </c>
      <c r="Y24" s="207">
        <f t="shared" si="9"/>
        <v>-75232.989999999991</v>
      </c>
      <c r="Z24" s="208" t="e">
        <f>Y24=#REF!</f>
        <v>#REF!</v>
      </c>
      <c r="AA24" s="149"/>
    </row>
    <row r="25" spans="1:81" s="147" customFormat="1" ht="10.5" customHeight="1" thickBot="1" x14ac:dyDescent="0.5">
      <c r="A25" s="151"/>
      <c r="B25" s="201"/>
      <c r="C25" s="302"/>
      <c r="D25" s="302"/>
      <c r="E25" s="302"/>
      <c r="F25" s="302"/>
      <c r="G25" s="302"/>
      <c r="H25" s="302"/>
      <c r="I25" s="302"/>
      <c r="J25" s="151"/>
      <c r="K25" s="293"/>
      <c r="L25" s="303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209"/>
      <c r="AA25" s="324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</row>
    <row r="26" spans="1:81" ht="12.75" customHeight="1" thickBot="1" x14ac:dyDescent="0.35">
      <c r="B26" s="276" t="s">
        <v>1043</v>
      </c>
      <c r="C26" s="216">
        <f>C9+C24</f>
        <v>71239.970000000016</v>
      </c>
      <c r="D26" s="216">
        <f>+C26-E26</f>
        <v>51206.916666666686</v>
      </c>
      <c r="E26" s="250">
        <f>E9+E24</f>
        <v>20033.053333333333</v>
      </c>
      <c r="F26" s="216">
        <f>F9+F24</f>
        <v>71239.970000000016</v>
      </c>
      <c r="G26" s="216">
        <f>+F26-H26</f>
        <v>51206.916666666686</v>
      </c>
      <c r="H26" s="216">
        <f>H9+H24</f>
        <v>20033.053333333333</v>
      </c>
      <c r="I26" s="216">
        <f>I9+I24</f>
        <v>60099.16</v>
      </c>
      <c r="J26" s="183"/>
      <c r="K26" s="264" t="s">
        <v>1043</v>
      </c>
      <c r="L26" s="407">
        <f>L9+L24</f>
        <v>60099.16</v>
      </c>
      <c r="M26" s="187">
        <f t="shared" ref="M26:Y26" si="10">+M9+M24</f>
        <v>20033.053333333333</v>
      </c>
      <c r="N26" s="187">
        <f t="shared" si="10"/>
        <v>20033.053333333333</v>
      </c>
      <c r="O26" s="187">
        <f t="shared" si="10"/>
        <v>20033.053333333333</v>
      </c>
      <c r="P26" s="187">
        <f t="shared" si="10"/>
        <v>0</v>
      </c>
      <c r="Q26" s="187">
        <f t="shared" si="10"/>
        <v>0</v>
      </c>
      <c r="R26" s="187">
        <f t="shared" si="10"/>
        <v>0</v>
      </c>
      <c r="S26" s="187">
        <f t="shared" si="10"/>
        <v>0</v>
      </c>
      <c r="T26" s="187">
        <f t="shared" si="10"/>
        <v>0</v>
      </c>
      <c r="U26" s="187">
        <f t="shared" si="10"/>
        <v>0</v>
      </c>
      <c r="V26" s="187">
        <f t="shared" si="10"/>
        <v>0</v>
      </c>
      <c r="W26" s="187">
        <f t="shared" si="10"/>
        <v>0</v>
      </c>
      <c r="X26" s="187">
        <f t="shared" si="10"/>
        <v>0</v>
      </c>
      <c r="Y26" s="187">
        <f t="shared" si="10"/>
        <v>60099.16</v>
      </c>
      <c r="Z26" s="188"/>
      <c r="AA26" s="149"/>
    </row>
    <row r="27" spans="1:81" s="147" customFormat="1" ht="10.5" customHeight="1" thickBot="1" x14ac:dyDescent="0.5">
      <c r="A27" s="151"/>
      <c r="B27" s="201"/>
      <c r="C27" s="302"/>
      <c r="D27" s="302"/>
      <c r="E27" s="302"/>
      <c r="F27" s="302"/>
      <c r="G27" s="302"/>
      <c r="H27" s="302"/>
      <c r="I27" s="302"/>
      <c r="J27" s="151"/>
      <c r="K27" s="293"/>
      <c r="L27" s="303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209"/>
      <c r="AA27" s="324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</row>
    <row r="28" spans="1:81" s="147" customFormat="1" ht="21.75" customHeight="1" thickBot="1" x14ac:dyDescent="0.5">
      <c r="A28" s="151"/>
      <c r="B28" s="294" t="s">
        <v>1046</v>
      </c>
      <c r="C28" s="295"/>
      <c r="D28" s="295"/>
      <c r="E28" s="296"/>
      <c r="F28" s="295"/>
      <c r="G28" s="295"/>
      <c r="H28" s="296"/>
      <c r="I28" s="296"/>
      <c r="J28" s="292"/>
      <c r="K28" s="267" t="s">
        <v>1046</v>
      </c>
      <c r="L28" s="259"/>
      <c r="M28" s="198"/>
      <c r="N28" s="198"/>
      <c r="O28" s="198"/>
      <c r="P28" s="198"/>
      <c r="Q28" s="198"/>
      <c r="R28" s="198"/>
      <c r="S28" s="198"/>
      <c r="T28" s="199"/>
      <c r="U28" s="198"/>
      <c r="V28" s="198"/>
      <c r="W28" s="198"/>
      <c r="X28" s="198"/>
      <c r="Y28" s="198"/>
      <c r="Z28" s="200"/>
      <c r="AA28" s="151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</row>
    <row r="29" spans="1:81" ht="12.75" customHeight="1" x14ac:dyDescent="0.3">
      <c r="B29" s="180" t="s">
        <v>1017</v>
      </c>
      <c r="C29" s="275"/>
      <c r="D29" s="228"/>
      <c r="E29" s="229"/>
      <c r="F29" s="227"/>
      <c r="G29" s="228"/>
      <c r="H29" s="229"/>
      <c r="I29" s="229"/>
      <c r="J29" s="209"/>
      <c r="K29" s="268" t="s">
        <v>1017</v>
      </c>
      <c r="L29" s="229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197"/>
      <c r="AA29" s="149"/>
    </row>
    <row r="30" spans="1:81" ht="12.75" customHeight="1" x14ac:dyDescent="0.3">
      <c r="B30" s="168" t="s">
        <v>782</v>
      </c>
      <c r="C30" s="221">
        <f>-'TB (2) -October'!C41</f>
        <v>0</v>
      </c>
      <c r="D30" s="222">
        <f>+C30-E30</f>
        <v>0</v>
      </c>
      <c r="E30" s="223">
        <f>I30/3</f>
        <v>0</v>
      </c>
      <c r="F30" s="221">
        <f>-TB!C41</f>
        <v>0</v>
      </c>
      <c r="G30" s="222">
        <f>+F30-H30</f>
        <v>0</v>
      </c>
      <c r="H30" s="223">
        <f t="shared" ref="H30:H34" si="11">M30</f>
        <v>0</v>
      </c>
      <c r="I30" s="223">
        <v>0</v>
      </c>
      <c r="J30" s="149"/>
      <c r="K30" s="181" t="s">
        <v>782</v>
      </c>
      <c r="L30" s="257">
        <f>I30</f>
        <v>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>
        <f t="shared" ref="Y30:Y42" si="12">SUM(M30:X30)</f>
        <v>0</v>
      </c>
      <c r="Z30" s="174" t="e">
        <f>Y30=#REF!</f>
        <v>#REF!</v>
      </c>
      <c r="AA30" s="149"/>
    </row>
    <row r="31" spans="1:81" ht="12.75" customHeight="1" x14ac:dyDescent="0.3">
      <c r="B31" s="168" t="s">
        <v>929</v>
      </c>
      <c r="C31" s="221">
        <f>+C32+C33</f>
        <v>2492.56</v>
      </c>
      <c r="D31" s="222">
        <f t="shared" ref="D31:D43" si="13">+C31-E31</f>
        <v>-421.82666666666773</v>
      </c>
      <c r="E31" s="223">
        <f>I31/3</f>
        <v>2914.3866666666677</v>
      </c>
      <c r="F31" s="221">
        <f>+F32+F33</f>
        <v>2492.56</v>
      </c>
      <c r="G31" s="222">
        <f t="shared" ref="G31:G33" si="14">+F31-H31</f>
        <v>-421.82666666666773</v>
      </c>
      <c r="H31" s="223">
        <f t="shared" si="11"/>
        <v>2914.3866666666677</v>
      </c>
      <c r="I31" s="223">
        <v>8743.1600000000035</v>
      </c>
      <c r="J31" s="149"/>
      <c r="K31" s="181" t="s">
        <v>929</v>
      </c>
      <c r="L31" s="257">
        <f t="shared" ref="L31:L34" si="15">I31</f>
        <v>8743.1600000000035</v>
      </c>
      <c r="M31" s="152">
        <f>L31/3</f>
        <v>2914.3866666666677</v>
      </c>
      <c r="N31" s="152">
        <f>M31</f>
        <v>2914.3866666666677</v>
      </c>
      <c r="O31" s="152">
        <f>M31</f>
        <v>2914.3866666666677</v>
      </c>
      <c r="P31" s="152"/>
      <c r="Q31" s="152"/>
      <c r="R31" s="152"/>
      <c r="S31" s="152"/>
      <c r="T31" s="152"/>
      <c r="U31" s="152"/>
      <c r="V31" s="152"/>
      <c r="W31" s="152"/>
      <c r="X31" s="152"/>
      <c r="Y31" s="251">
        <f t="shared" si="12"/>
        <v>8743.1600000000035</v>
      </c>
      <c r="Z31" s="174" t="e">
        <f>Y31=#REF!</f>
        <v>#REF!</v>
      </c>
      <c r="AA31" s="149"/>
    </row>
    <row r="32" spans="1:81" ht="12.75" customHeight="1" x14ac:dyDescent="0.3">
      <c r="B32" s="169" t="s">
        <v>947</v>
      </c>
      <c r="C32" s="221">
        <f>-'TB (2) -October'!D38</f>
        <v>2492.56</v>
      </c>
      <c r="D32" s="222">
        <f t="shared" si="13"/>
        <v>-555.71666666666715</v>
      </c>
      <c r="E32" s="223">
        <f>I32/3</f>
        <v>3048.2766666666671</v>
      </c>
      <c r="F32" s="221">
        <f>-TB!D38</f>
        <v>2492.56</v>
      </c>
      <c r="G32" s="222">
        <f t="shared" si="14"/>
        <v>-555.71666666666715</v>
      </c>
      <c r="H32" s="223">
        <f t="shared" si="11"/>
        <v>3048.2766666666671</v>
      </c>
      <c r="I32" s="223">
        <v>9144.8300000000017</v>
      </c>
      <c r="J32" s="149"/>
      <c r="K32" s="182" t="s">
        <v>947</v>
      </c>
      <c r="L32" s="257">
        <f t="shared" si="15"/>
        <v>9144.8300000000017</v>
      </c>
      <c r="M32" s="152">
        <f t="shared" ref="M32:M34" si="16">L32/3</f>
        <v>3048.2766666666671</v>
      </c>
      <c r="N32" s="152">
        <f t="shared" ref="N32:N34" si="17">M32</f>
        <v>3048.2766666666671</v>
      </c>
      <c r="O32" s="152">
        <f t="shared" ref="O32:O33" si="18">M32</f>
        <v>3048.2766666666671</v>
      </c>
      <c r="P32" s="152"/>
      <c r="Q32" s="152"/>
      <c r="R32" s="152"/>
      <c r="S32" s="152"/>
      <c r="T32" s="152"/>
      <c r="U32" s="152"/>
      <c r="V32" s="152"/>
      <c r="W32" s="152"/>
      <c r="X32" s="152"/>
      <c r="Y32" s="251">
        <f>SUM(M32:X32)</f>
        <v>9144.8300000000017</v>
      </c>
      <c r="Z32" s="174" t="e">
        <f>Y32=#REF!</f>
        <v>#REF!</v>
      </c>
      <c r="AA32" s="149"/>
    </row>
    <row r="33" spans="1:81" ht="12.75" customHeight="1" x14ac:dyDescent="0.3">
      <c r="B33" s="169" t="s">
        <v>948</v>
      </c>
      <c r="C33" s="221">
        <f>-'TB (2) -October'!D40</f>
        <v>0</v>
      </c>
      <c r="D33" s="222">
        <v>0</v>
      </c>
      <c r="E33" s="223">
        <f>I33/3</f>
        <v>-133.89000000000001</v>
      </c>
      <c r="F33" s="221">
        <f>-TB!D40</f>
        <v>0</v>
      </c>
      <c r="G33" s="222">
        <f t="shared" si="14"/>
        <v>133.89000000000001</v>
      </c>
      <c r="H33" s="223">
        <f t="shared" si="11"/>
        <v>-133.89000000000001</v>
      </c>
      <c r="I33" s="223">
        <v>-401.67000000000007</v>
      </c>
      <c r="J33" s="149"/>
      <c r="K33" s="182" t="s">
        <v>948</v>
      </c>
      <c r="L33" s="257">
        <f t="shared" si="15"/>
        <v>-401.67000000000007</v>
      </c>
      <c r="M33" s="152">
        <f t="shared" si="16"/>
        <v>-133.89000000000001</v>
      </c>
      <c r="N33" s="152">
        <f t="shared" si="17"/>
        <v>-133.89000000000001</v>
      </c>
      <c r="O33" s="152">
        <f t="shared" si="18"/>
        <v>-133.89000000000001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2" t="e">
        <f>#REF!</f>
        <v>#REF!</v>
      </c>
      <c r="Z33" s="174" t="e">
        <f>Y33=#REF!</f>
        <v>#REF!</v>
      </c>
      <c r="AA33" s="149"/>
    </row>
    <row r="34" spans="1:81" ht="12.75" customHeight="1" x14ac:dyDescent="0.3">
      <c r="B34" s="170" t="s">
        <v>3</v>
      </c>
      <c r="C34" s="221">
        <f>-'TB (2) -October'!D45-'TB (2) -October'!D50</f>
        <v>613</v>
      </c>
      <c r="D34" s="222">
        <f t="shared" si="13"/>
        <v>483.33333333333337</v>
      </c>
      <c r="E34" s="223">
        <f>I34/3</f>
        <v>129.66666666666666</v>
      </c>
      <c r="F34" s="221">
        <f>-TB!D45-TB!D50</f>
        <v>613</v>
      </c>
      <c r="G34" s="222">
        <f t="shared" ref="G34" si="19">+F34-H34</f>
        <v>483.33333333333337</v>
      </c>
      <c r="H34" s="223">
        <f t="shared" si="11"/>
        <v>129.66666666666666</v>
      </c>
      <c r="I34" s="223">
        <v>389</v>
      </c>
      <c r="J34" s="149"/>
      <c r="K34" s="183" t="s">
        <v>3</v>
      </c>
      <c r="L34" s="257">
        <f t="shared" si="15"/>
        <v>389</v>
      </c>
      <c r="M34" s="152">
        <f t="shared" si="16"/>
        <v>129.66666666666666</v>
      </c>
      <c r="N34" s="152">
        <f t="shared" si="17"/>
        <v>129.66666666666666</v>
      </c>
      <c r="O34" s="152">
        <f t="shared" ref="O34" si="20">M34</f>
        <v>129.66666666666666</v>
      </c>
      <c r="P34" s="152"/>
      <c r="Q34" s="152"/>
      <c r="R34" s="152"/>
      <c r="S34" s="152"/>
      <c r="T34" s="152"/>
      <c r="U34" s="152"/>
      <c r="V34" s="152"/>
      <c r="W34" s="152"/>
      <c r="X34" s="152"/>
      <c r="Y34" s="152">
        <f t="shared" si="12"/>
        <v>389</v>
      </c>
      <c r="Z34" s="174" t="e">
        <f>Y34=#REF!</f>
        <v>#REF!</v>
      </c>
      <c r="AA34" s="149"/>
    </row>
    <row r="35" spans="1:81" ht="12.75" customHeight="1" x14ac:dyDescent="0.3">
      <c r="B35" s="167" t="s">
        <v>1020</v>
      </c>
      <c r="C35" s="218">
        <f>SUM(C30:C34)-C31</f>
        <v>3105.56</v>
      </c>
      <c r="D35" s="219">
        <f>+C35-E35</f>
        <v>61.506666666666206</v>
      </c>
      <c r="E35" s="220">
        <f>SUM(E30:E34)-E31</f>
        <v>3044.0533333333337</v>
      </c>
      <c r="F35" s="218">
        <f>SUM(F30:F34)-F31</f>
        <v>3105.56</v>
      </c>
      <c r="G35" s="219">
        <f>+F35-H35</f>
        <v>61.506666666666206</v>
      </c>
      <c r="H35" s="220">
        <f t="shared" ref="H35" si="21">SUM(H30:H34)-H31</f>
        <v>3044.0533333333337</v>
      </c>
      <c r="I35" s="218">
        <f>SUM(I30:I34)-I31</f>
        <v>9132.1600000000035</v>
      </c>
      <c r="J35" s="149"/>
      <c r="K35" s="182" t="s">
        <v>1020</v>
      </c>
      <c r="L35" s="218">
        <f>SUM(L30:L34)-L31</f>
        <v>9132.1600000000035</v>
      </c>
      <c r="M35" s="156">
        <f>SUM(M30:M34)-M31</f>
        <v>3044.0533333333337</v>
      </c>
      <c r="N35" s="156">
        <f t="shared" ref="N35:X35" si="22">SUM(N30:N34)-N31</f>
        <v>3044.0533333333337</v>
      </c>
      <c r="O35" s="156">
        <f t="shared" si="22"/>
        <v>3044.0533333333337</v>
      </c>
      <c r="P35" s="156">
        <f t="shared" si="22"/>
        <v>0</v>
      </c>
      <c r="Q35" s="156">
        <f t="shared" si="22"/>
        <v>0</v>
      </c>
      <c r="R35" s="156">
        <f t="shared" si="22"/>
        <v>0</v>
      </c>
      <c r="S35" s="156">
        <f t="shared" si="22"/>
        <v>0</v>
      </c>
      <c r="T35" s="156">
        <f t="shared" si="22"/>
        <v>0</v>
      </c>
      <c r="U35" s="156">
        <f t="shared" si="22"/>
        <v>0</v>
      </c>
      <c r="V35" s="156">
        <f t="shared" si="22"/>
        <v>0</v>
      </c>
      <c r="W35" s="156">
        <f t="shared" si="22"/>
        <v>0</v>
      </c>
      <c r="X35" s="156">
        <f t="shared" si="22"/>
        <v>0</v>
      </c>
      <c r="Y35" s="156" t="e">
        <f>SUM(Y30:Y34)-Y31</f>
        <v>#REF!</v>
      </c>
      <c r="Z35" s="173" t="e">
        <f>Y35=#REF!</f>
        <v>#REF!</v>
      </c>
      <c r="AA35" s="149"/>
    </row>
    <row r="36" spans="1:81" ht="12.75" customHeight="1" x14ac:dyDescent="0.3">
      <c r="B36" s="171"/>
      <c r="C36" s="221"/>
      <c r="D36" s="222"/>
      <c r="E36" s="223"/>
      <c r="F36" s="221"/>
      <c r="G36" s="222"/>
      <c r="H36" s="223"/>
      <c r="I36" s="223"/>
      <c r="J36" s="149"/>
      <c r="K36" s="183"/>
      <c r="L36" s="260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74" t="e">
        <f>Y36=#REF!</f>
        <v>#REF!</v>
      </c>
      <c r="AA36" s="149"/>
    </row>
    <row r="37" spans="1:81" ht="12.75" customHeight="1" x14ac:dyDescent="0.3">
      <c r="B37" s="167" t="s">
        <v>1018</v>
      </c>
      <c r="C37" s="218"/>
      <c r="D37" s="219"/>
      <c r="E37" s="220"/>
      <c r="F37" s="218"/>
      <c r="G37" s="219"/>
      <c r="H37" s="220"/>
      <c r="I37" s="220"/>
      <c r="J37" s="149"/>
      <c r="K37" s="184" t="s">
        <v>1018</v>
      </c>
      <c r="L37" s="220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73" t="e">
        <f>Y37=#REF!</f>
        <v>#REF!</v>
      </c>
      <c r="AA37" s="149"/>
    </row>
    <row r="38" spans="1:81" ht="12.75" customHeight="1" x14ac:dyDescent="0.3">
      <c r="B38" s="170" t="s">
        <v>974</v>
      </c>
      <c r="C38" s="221">
        <f>-'TB (2) -October'!D57-'TB (2) -October'!D58-'TB (2) -October'!D59</f>
        <v>0</v>
      </c>
      <c r="D38" s="222">
        <f t="shared" si="13"/>
        <v>0</v>
      </c>
      <c r="E38" s="223">
        <f t="shared" ref="E38" si="23">M38</f>
        <v>0</v>
      </c>
      <c r="F38" s="221">
        <f>-TB!D57-TB!D58-TB!D59</f>
        <v>0</v>
      </c>
      <c r="G38" s="222">
        <f>+F38-H38</f>
        <v>0</v>
      </c>
      <c r="H38" s="223">
        <f>ROUND(SUMIF($M$5:$X$5,"&lt;="&amp;$B$3,M38:X38),2)</f>
        <v>0</v>
      </c>
      <c r="I38" s="223">
        <v>0</v>
      </c>
      <c r="J38" s="149"/>
      <c r="K38" s="183" t="s">
        <v>974</v>
      </c>
      <c r="L38" s="257">
        <f>I38</f>
        <v>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>
        <f t="shared" ref="Y38" si="24">SUM(M38:X38)</f>
        <v>0</v>
      </c>
      <c r="Z38" s="174" t="e">
        <f>Y38=#REF!</f>
        <v>#REF!</v>
      </c>
      <c r="AA38" s="149"/>
    </row>
    <row r="39" spans="1:81" ht="12.75" customHeight="1" x14ac:dyDescent="0.3">
      <c r="B39" s="167" t="s">
        <v>1021</v>
      </c>
      <c r="C39" s="218">
        <f>SUM(C38)</f>
        <v>0</v>
      </c>
      <c r="D39" s="219">
        <f>+C39-E39</f>
        <v>0</v>
      </c>
      <c r="E39" s="220">
        <f>SUM(E38)</f>
        <v>0</v>
      </c>
      <c r="F39" s="218">
        <f>SUM(F38)</f>
        <v>0</v>
      </c>
      <c r="G39" s="219">
        <f>+F39-H39</f>
        <v>0</v>
      </c>
      <c r="H39" s="220">
        <f t="shared" ref="H39" si="25">SUM(H38)</f>
        <v>0</v>
      </c>
      <c r="I39" s="218">
        <f>SUM(I38)</f>
        <v>0</v>
      </c>
      <c r="J39" s="149"/>
      <c r="K39" s="184" t="s">
        <v>1021</v>
      </c>
      <c r="L39" s="220">
        <f>SUM(L38)</f>
        <v>0</v>
      </c>
      <c r="M39" s="155">
        <f t="shared" ref="M39:Y39" si="26">SUM(M38)</f>
        <v>0</v>
      </c>
      <c r="N39" s="155">
        <f t="shared" si="26"/>
        <v>0</v>
      </c>
      <c r="O39" s="155">
        <f t="shared" si="26"/>
        <v>0</v>
      </c>
      <c r="P39" s="155">
        <f t="shared" si="26"/>
        <v>0</v>
      </c>
      <c r="Q39" s="155">
        <f t="shared" si="26"/>
        <v>0</v>
      </c>
      <c r="R39" s="155">
        <f t="shared" si="26"/>
        <v>0</v>
      </c>
      <c r="S39" s="155">
        <f t="shared" si="26"/>
        <v>0</v>
      </c>
      <c r="T39" s="155">
        <f t="shared" si="26"/>
        <v>0</v>
      </c>
      <c r="U39" s="155">
        <f t="shared" si="26"/>
        <v>0</v>
      </c>
      <c r="V39" s="155">
        <f t="shared" si="26"/>
        <v>0</v>
      </c>
      <c r="W39" s="155">
        <f t="shared" si="26"/>
        <v>0</v>
      </c>
      <c r="X39" s="155">
        <f t="shared" si="26"/>
        <v>0</v>
      </c>
      <c r="Y39" s="155">
        <f t="shared" si="26"/>
        <v>0</v>
      </c>
      <c r="Z39" s="173" t="e">
        <f>Y39=#REF!</f>
        <v>#REF!</v>
      </c>
      <c r="AA39" s="149"/>
    </row>
    <row r="40" spans="1:81" ht="12.75" customHeight="1" x14ac:dyDescent="0.3">
      <c r="B40" s="171"/>
      <c r="C40" s="221"/>
      <c r="D40" s="222"/>
      <c r="E40" s="223"/>
      <c r="F40" s="221"/>
      <c r="G40" s="222"/>
      <c r="H40" s="223"/>
      <c r="I40" s="223"/>
      <c r="J40" s="149"/>
      <c r="K40" s="183"/>
      <c r="L40" s="260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74" t="e">
        <f>Y40=#REF!</f>
        <v>#REF!</v>
      </c>
      <c r="AA40" s="149"/>
    </row>
    <row r="41" spans="1:81" ht="12.75" customHeight="1" x14ac:dyDescent="0.3">
      <c r="B41" s="167" t="s">
        <v>1019</v>
      </c>
      <c r="C41" s="218"/>
      <c r="D41" s="219"/>
      <c r="E41" s="220"/>
      <c r="F41" s="218"/>
      <c r="G41" s="219"/>
      <c r="H41" s="220"/>
      <c r="I41" s="220"/>
      <c r="J41" s="149"/>
      <c r="K41" s="184" t="s">
        <v>1019</v>
      </c>
      <c r="L41" s="220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73" t="e">
        <f>Y41=#REF!</f>
        <v>#REF!</v>
      </c>
      <c r="AA41" s="149"/>
    </row>
    <row r="42" spans="1:81" ht="12.75" customHeight="1" x14ac:dyDescent="0.3">
      <c r="B42" s="171" t="s">
        <v>987</v>
      </c>
      <c r="C42" s="221">
        <f>-'TB (2) -October'!D43-'TB (2) -October'!D44-'TB (2) -October'!C90</f>
        <v>0</v>
      </c>
      <c r="D42" s="222">
        <f t="shared" si="13"/>
        <v>-1625.6666666666667</v>
      </c>
      <c r="E42" s="223">
        <f>I42/3</f>
        <v>1625.6666666666667</v>
      </c>
      <c r="F42" s="221">
        <f>-TB!D43-TB!D44-TB!C90</f>
        <v>0</v>
      </c>
      <c r="G42" s="222">
        <f>+F42-H42</f>
        <v>-1625.6666666666667</v>
      </c>
      <c r="H42" s="223">
        <f>M42</f>
        <v>1625.6666666666667</v>
      </c>
      <c r="I42" s="223">
        <v>4877</v>
      </c>
      <c r="J42" s="149"/>
      <c r="K42" s="183" t="s">
        <v>987</v>
      </c>
      <c r="L42" s="257">
        <f>I42</f>
        <v>4877</v>
      </c>
      <c r="M42" s="152">
        <f t="shared" ref="M42" si="27">L42/3</f>
        <v>1625.6666666666667</v>
      </c>
      <c r="N42" s="152">
        <f t="shared" ref="N42" si="28">M42</f>
        <v>1625.6666666666667</v>
      </c>
      <c r="O42" s="152">
        <f t="shared" ref="O42" si="29">M42</f>
        <v>1625.6666666666667</v>
      </c>
      <c r="Q42" s="152"/>
      <c r="R42" s="152"/>
      <c r="T42" s="152"/>
      <c r="U42" s="152"/>
      <c r="W42" s="152"/>
      <c r="X42" s="152"/>
      <c r="Y42" s="152">
        <f t="shared" si="12"/>
        <v>4877</v>
      </c>
      <c r="Z42" s="174" t="e">
        <f>Y42=#REF!</f>
        <v>#REF!</v>
      </c>
      <c r="AA42" s="149"/>
    </row>
    <row r="43" spans="1:81" ht="12.75" customHeight="1" thickBot="1" x14ac:dyDescent="0.35">
      <c r="B43" s="167" t="s">
        <v>1022</v>
      </c>
      <c r="C43" s="224">
        <f>SUM(C42)</f>
        <v>0</v>
      </c>
      <c r="D43" s="225">
        <f t="shared" si="13"/>
        <v>-1625.6666666666667</v>
      </c>
      <c r="E43" s="226">
        <f>SUM(E42)</f>
        <v>1625.6666666666667</v>
      </c>
      <c r="F43" s="224">
        <f>SUM(F42)</f>
        <v>0</v>
      </c>
      <c r="G43" s="225">
        <f>+F43-H43</f>
        <v>-1625.6666666666667</v>
      </c>
      <c r="H43" s="226">
        <f t="shared" ref="H43" si="30">SUM(H42)</f>
        <v>1625.6666666666667</v>
      </c>
      <c r="I43" s="224">
        <f>SUM(I42)</f>
        <v>4877</v>
      </c>
      <c r="J43" s="149"/>
      <c r="K43" s="184" t="s">
        <v>1022</v>
      </c>
      <c r="L43" s="226">
        <f>SUM(L42)</f>
        <v>4877</v>
      </c>
      <c r="M43" s="190">
        <f t="shared" ref="M43:Y43" si="31">SUM(M42)</f>
        <v>1625.6666666666667</v>
      </c>
      <c r="N43" s="190">
        <f t="shared" si="31"/>
        <v>1625.6666666666667</v>
      </c>
      <c r="O43" s="190">
        <f t="shared" si="31"/>
        <v>1625.6666666666667</v>
      </c>
      <c r="P43" s="190">
        <f t="shared" si="31"/>
        <v>0</v>
      </c>
      <c r="Q43" s="190">
        <f t="shared" si="31"/>
        <v>0</v>
      </c>
      <c r="R43" s="190">
        <f t="shared" si="31"/>
        <v>0</v>
      </c>
      <c r="S43" s="190">
        <f t="shared" si="31"/>
        <v>0</v>
      </c>
      <c r="T43" s="190">
        <f t="shared" si="31"/>
        <v>0</v>
      </c>
      <c r="U43" s="190">
        <f t="shared" si="31"/>
        <v>0</v>
      </c>
      <c r="V43" s="190">
        <f>SUM(U42)</f>
        <v>0</v>
      </c>
      <c r="W43" s="190">
        <f t="shared" si="31"/>
        <v>0</v>
      </c>
      <c r="X43" s="190">
        <f t="shared" si="31"/>
        <v>0</v>
      </c>
      <c r="Y43" s="190">
        <f t="shared" si="31"/>
        <v>4877</v>
      </c>
      <c r="Z43" s="191" t="e">
        <f>Y43=#REF!</f>
        <v>#REF!</v>
      </c>
      <c r="AA43" s="149"/>
    </row>
    <row r="44" spans="1:81" s="147" customFormat="1" ht="21.75" customHeight="1" thickBot="1" x14ac:dyDescent="0.5">
      <c r="A44" s="151"/>
      <c r="B44" s="265" t="s">
        <v>142</v>
      </c>
      <c r="C44" s="233">
        <f>C35+C39+C43</f>
        <v>3105.56</v>
      </c>
      <c r="D44" s="233">
        <f>+C44-E44</f>
        <v>-1564.1600000000003</v>
      </c>
      <c r="E44" s="234">
        <f>E35+E39+E43</f>
        <v>4669.72</v>
      </c>
      <c r="F44" s="233">
        <f>F35+F39+F43</f>
        <v>3105.56</v>
      </c>
      <c r="G44" s="233">
        <f>+F44-H44</f>
        <v>-1564.1600000000003</v>
      </c>
      <c r="H44" s="234">
        <f t="shared" ref="H44" si="32">H35+H39+H43</f>
        <v>4669.72</v>
      </c>
      <c r="I44" s="233">
        <f>I35+I39+I43</f>
        <v>14009.160000000003</v>
      </c>
      <c r="J44" s="151"/>
      <c r="K44" s="265" t="s">
        <v>142</v>
      </c>
      <c r="L44" s="233">
        <f>L35+L39+L43</f>
        <v>14009.160000000003</v>
      </c>
      <c r="M44" s="187">
        <f t="shared" ref="M44:Y44" si="33">M35+M39+M43</f>
        <v>4669.72</v>
      </c>
      <c r="N44" s="187">
        <f t="shared" si="33"/>
        <v>4669.72</v>
      </c>
      <c r="O44" s="187">
        <f t="shared" si="33"/>
        <v>4669.72</v>
      </c>
      <c r="P44" s="187">
        <f t="shared" si="33"/>
        <v>0</v>
      </c>
      <c r="Q44" s="187">
        <f t="shared" si="33"/>
        <v>0</v>
      </c>
      <c r="R44" s="187">
        <f t="shared" si="33"/>
        <v>0</v>
      </c>
      <c r="S44" s="187">
        <f t="shared" si="33"/>
        <v>0</v>
      </c>
      <c r="T44" s="187">
        <f t="shared" si="33"/>
        <v>0</v>
      </c>
      <c r="U44" s="187">
        <f t="shared" si="33"/>
        <v>0</v>
      </c>
      <c r="V44" s="187">
        <f t="shared" si="33"/>
        <v>0</v>
      </c>
      <c r="W44" s="187">
        <f t="shared" si="33"/>
        <v>0</v>
      </c>
      <c r="X44" s="187">
        <f t="shared" si="33"/>
        <v>0</v>
      </c>
      <c r="Y44" s="187" t="e">
        <f t="shared" si="33"/>
        <v>#REF!</v>
      </c>
      <c r="Z44" s="200" t="e">
        <f>Y44=#REF!</f>
        <v>#REF!</v>
      </c>
      <c r="AA44" s="151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</row>
    <row r="45" spans="1:81" s="147" customFormat="1" ht="10.5" customHeight="1" thickBot="1" x14ac:dyDescent="0.5">
      <c r="A45" s="151"/>
      <c r="B45" s="201"/>
      <c r="C45" s="302"/>
      <c r="D45" s="302"/>
      <c r="E45" s="302"/>
      <c r="F45" s="302"/>
      <c r="G45" s="302"/>
      <c r="H45" s="302"/>
      <c r="I45" s="302"/>
      <c r="J45" s="151"/>
      <c r="K45" s="293"/>
      <c r="L45" s="303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209"/>
      <c r="AA45" s="324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</row>
    <row r="46" spans="1:81" s="147" customFormat="1" ht="21.75" customHeight="1" thickBot="1" x14ac:dyDescent="0.5">
      <c r="A46" s="151"/>
      <c r="B46" s="265" t="s">
        <v>764</v>
      </c>
      <c r="C46" s="233"/>
      <c r="D46" s="233"/>
      <c r="E46" s="234"/>
      <c r="F46" s="233"/>
      <c r="G46" s="233"/>
      <c r="H46" s="234"/>
      <c r="I46" s="234"/>
      <c r="J46" s="151"/>
      <c r="K46" s="265" t="s">
        <v>764</v>
      </c>
      <c r="L46" s="266"/>
      <c r="M46" s="198"/>
      <c r="N46" s="198"/>
      <c r="O46" s="198"/>
      <c r="P46" s="198"/>
      <c r="Q46" s="198"/>
      <c r="R46" s="198"/>
      <c r="S46" s="198"/>
      <c r="T46" s="199"/>
      <c r="U46" s="198"/>
      <c r="V46" s="198"/>
      <c r="W46" s="198"/>
      <c r="X46" s="198"/>
      <c r="Y46" s="198"/>
      <c r="Z46" s="200"/>
      <c r="AA46" s="151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</row>
    <row r="47" spans="1:81" ht="12.75" customHeight="1" x14ac:dyDescent="0.35">
      <c r="B47" s="172" t="s">
        <v>1023</v>
      </c>
      <c r="C47" s="235"/>
      <c r="D47" s="228"/>
      <c r="E47" s="236"/>
      <c r="F47" s="235"/>
      <c r="G47" s="228"/>
      <c r="H47" s="236"/>
      <c r="I47" s="236"/>
      <c r="J47" s="149"/>
      <c r="K47" s="180" t="s">
        <v>1023</v>
      </c>
      <c r="L47" s="236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9"/>
      <c r="Z47" s="197"/>
      <c r="AA47" s="149"/>
    </row>
    <row r="48" spans="1:81" ht="12.75" customHeight="1" x14ac:dyDescent="0.3">
      <c r="B48" s="171" t="s">
        <v>1024</v>
      </c>
      <c r="C48" s="221"/>
      <c r="D48" s="222"/>
      <c r="E48" s="223"/>
      <c r="F48" s="221"/>
      <c r="G48" s="222"/>
      <c r="H48" s="223"/>
      <c r="I48" s="223"/>
      <c r="J48" s="149"/>
      <c r="K48" s="185" t="s">
        <v>1024</v>
      </c>
      <c r="L48" s="2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2"/>
      <c r="Z48" s="174"/>
      <c r="AA48" s="149"/>
    </row>
    <row r="49" spans="2:27" ht="12.75" customHeight="1" x14ac:dyDescent="0.3">
      <c r="B49" s="168" t="s">
        <v>932</v>
      </c>
      <c r="C49" s="221">
        <f>-'TB (2) -October'!D61</f>
        <v>-4320</v>
      </c>
      <c r="D49" s="222">
        <f>+C49-E49</f>
        <v>1563.333333333333</v>
      </c>
      <c r="E49" s="223">
        <f>I49/3</f>
        <v>-5883.333333333333</v>
      </c>
      <c r="F49" s="221">
        <f>-TB!D61</f>
        <v>-4320</v>
      </c>
      <c r="G49" s="222">
        <f>+F49-H49</f>
        <v>1563.333333333333</v>
      </c>
      <c r="H49" s="223">
        <f t="shared" ref="H49:H51" si="34">M49</f>
        <v>-5883.333333333333</v>
      </c>
      <c r="I49" s="223">
        <v>-17650</v>
      </c>
      <c r="J49" s="149"/>
      <c r="K49" s="181" t="s">
        <v>932</v>
      </c>
      <c r="L49" s="257">
        <f>I49</f>
        <v>-17650</v>
      </c>
      <c r="M49" s="160">
        <f>L49/3</f>
        <v>-5883.333333333333</v>
      </c>
      <c r="N49" s="160">
        <f>M49</f>
        <v>-5883.333333333333</v>
      </c>
      <c r="O49" s="160">
        <f>N49</f>
        <v>-5883.333333333333</v>
      </c>
      <c r="P49" s="160"/>
      <c r="Q49" s="160"/>
      <c r="R49" s="160"/>
      <c r="S49" s="160"/>
      <c r="T49" s="160"/>
      <c r="U49" s="160"/>
      <c r="V49" s="160"/>
      <c r="W49" s="160"/>
      <c r="X49" s="160"/>
      <c r="Y49" s="152">
        <f t="shared" ref="Y49:Y54" si="35">SUM(M49:X49)</f>
        <v>-17650</v>
      </c>
      <c r="Z49" s="174" t="e">
        <f>Y49=#REF!</f>
        <v>#REF!</v>
      </c>
      <c r="AA49" s="149"/>
    </row>
    <row r="50" spans="2:27" ht="12.75" customHeight="1" x14ac:dyDescent="0.3">
      <c r="B50" s="170" t="s">
        <v>933</v>
      </c>
      <c r="C50" s="221">
        <f>-'TB (2) -October'!D66</f>
        <v>-2876.97</v>
      </c>
      <c r="D50" s="222">
        <f t="shared" ref="D50:D79" si="36">+C50-E50</f>
        <v>-1520.6366666666668</v>
      </c>
      <c r="E50" s="223">
        <f>I50/3</f>
        <v>-1356.333333333333</v>
      </c>
      <c r="F50" s="221">
        <f>-TB!D66</f>
        <v>-2876.97</v>
      </c>
      <c r="G50" s="222">
        <f>+F50-H50</f>
        <v>-1520.6366666666668</v>
      </c>
      <c r="H50" s="223">
        <f t="shared" si="34"/>
        <v>-1356.333333333333</v>
      </c>
      <c r="I50" s="223">
        <v>-4068.9999999999991</v>
      </c>
      <c r="J50" s="149"/>
      <c r="K50" s="183" t="s">
        <v>933</v>
      </c>
      <c r="L50" s="257">
        <f t="shared" ref="L50:L51" si="37">I50</f>
        <v>-4068.9999999999991</v>
      </c>
      <c r="M50" s="160">
        <f t="shared" ref="M50:M51" si="38">L50/3</f>
        <v>-1356.333333333333</v>
      </c>
      <c r="N50" s="160">
        <f t="shared" ref="N50:N51" si="39">M50</f>
        <v>-1356.333333333333</v>
      </c>
      <c r="O50" s="160">
        <f t="shared" ref="O50:O51" si="40">N50</f>
        <v>-1356.333333333333</v>
      </c>
      <c r="P50" s="160"/>
      <c r="Q50" s="160"/>
      <c r="R50" s="160"/>
      <c r="S50" s="160"/>
      <c r="T50" s="160"/>
      <c r="U50" s="160"/>
      <c r="V50" s="160"/>
      <c r="W50" s="160"/>
      <c r="X50" s="160"/>
      <c r="Y50" s="152">
        <f t="shared" si="35"/>
        <v>-4068.9999999999991</v>
      </c>
      <c r="Z50" s="174" t="e">
        <f>Y50=#REF!</f>
        <v>#REF!</v>
      </c>
      <c r="AA50" s="149"/>
    </row>
    <row r="51" spans="2:27" ht="12.75" customHeight="1" x14ac:dyDescent="0.3">
      <c r="B51" s="170" t="s">
        <v>11</v>
      </c>
      <c r="C51" s="221">
        <f>-'TB (2) -October'!D67</f>
        <v>-3495.38</v>
      </c>
      <c r="D51" s="222">
        <f t="shared" si="36"/>
        <v>-3078.7133333333336</v>
      </c>
      <c r="E51" s="406">
        <f>I51/3</f>
        <v>-416.66666666666669</v>
      </c>
      <c r="F51" s="221">
        <f>-TB!D67</f>
        <v>-3495.38</v>
      </c>
      <c r="G51" s="222">
        <f>+F51-H51</f>
        <v>-3078.7133333333336</v>
      </c>
      <c r="H51" s="223">
        <f t="shared" si="34"/>
        <v>-416.66666666666669</v>
      </c>
      <c r="I51" s="223">
        <v>-1250</v>
      </c>
      <c r="J51" s="149"/>
      <c r="K51" s="183" t="s">
        <v>11</v>
      </c>
      <c r="L51" s="257">
        <f t="shared" si="37"/>
        <v>-1250</v>
      </c>
      <c r="M51" s="160">
        <f t="shared" si="38"/>
        <v>-416.66666666666669</v>
      </c>
      <c r="N51" s="160">
        <f t="shared" si="39"/>
        <v>-416.66666666666669</v>
      </c>
      <c r="O51" s="160">
        <f t="shared" si="40"/>
        <v>-416.66666666666669</v>
      </c>
      <c r="P51" s="160"/>
      <c r="Q51" s="160"/>
      <c r="R51" s="160"/>
      <c r="S51" s="160"/>
      <c r="T51" s="160"/>
      <c r="U51" s="160"/>
      <c r="V51" s="160"/>
      <c r="W51" s="160"/>
      <c r="X51" s="160"/>
      <c r="Y51" s="152">
        <f t="shared" si="35"/>
        <v>-1250</v>
      </c>
      <c r="Z51" s="174" t="e">
        <f>Y51=#REF!</f>
        <v>#REF!</v>
      </c>
      <c r="AA51" s="149"/>
    </row>
    <row r="52" spans="2:27" ht="12" customHeight="1" x14ac:dyDescent="0.3">
      <c r="B52" s="171"/>
      <c r="C52" s="221"/>
      <c r="D52" s="222"/>
      <c r="E52" s="223"/>
      <c r="F52" s="221"/>
      <c r="G52" s="222"/>
      <c r="H52" s="223"/>
      <c r="I52" s="223"/>
      <c r="J52" s="149"/>
      <c r="K52" s="183"/>
      <c r="L52" s="2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2"/>
      <c r="Z52" s="174"/>
      <c r="AA52" s="149"/>
    </row>
    <row r="53" spans="2:27" ht="12.75" customHeight="1" x14ac:dyDescent="0.3">
      <c r="B53" s="171" t="s">
        <v>1025</v>
      </c>
      <c r="C53" s="221"/>
      <c r="D53" s="222"/>
      <c r="E53" s="223"/>
      <c r="F53" s="221"/>
      <c r="G53" s="222"/>
      <c r="H53" s="223"/>
      <c r="I53" s="223"/>
      <c r="J53" s="149"/>
      <c r="K53" s="185" t="s">
        <v>1025</v>
      </c>
      <c r="L53" s="2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2"/>
      <c r="Z53" s="174"/>
      <c r="AA53" s="149"/>
    </row>
    <row r="54" spans="2:27" ht="12.75" customHeight="1" x14ac:dyDescent="0.3">
      <c r="B54" s="170" t="s">
        <v>779</v>
      </c>
      <c r="C54" s="221">
        <f>-'TB (2) -October'!D68</f>
        <v>-7642.33</v>
      </c>
      <c r="D54" s="222">
        <f t="shared" si="36"/>
        <v>-5544.8966666666674</v>
      </c>
      <c r="E54" s="406">
        <f>I54/3</f>
        <v>-2097.433333333332</v>
      </c>
      <c r="F54" s="221">
        <f>-TB!D68</f>
        <v>-7642.33</v>
      </c>
      <c r="G54" s="222">
        <f>+F54-H54</f>
        <v>-5544.8966666666674</v>
      </c>
      <c r="H54" s="223">
        <f t="shared" ref="H54:H56" si="41">M54</f>
        <v>-2097.433333333332</v>
      </c>
      <c r="I54" s="223">
        <v>-6292.2999999999956</v>
      </c>
      <c r="J54" s="149"/>
      <c r="K54" s="183" t="s">
        <v>779</v>
      </c>
      <c r="L54" s="257">
        <f>I54</f>
        <v>-6292.2999999999956</v>
      </c>
      <c r="M54" s="160">
        <f t="shared" ref="M54:M56" si="42">L54/3</f>
        <v>-2097.433333333332</v>
      </c>
      <c r="N54" s="160">
        <f t="shared" ref="N54:O56" si="43">M54</f>
        <v>-2097.433333333332</v>
      </c>
      <c r="O54" s="160">
        <f>N54</f>
        <v>-2097.433333333332</v>
      </c>
      <c r="P54" s="160"/>
      <c r="Q54" s="160"/>
      <c r="R54" s="160"/>
      <c r="S54" s="160"/>
      <c r="T54" s="160"/>
      <c r="U54" s="160"/>
      <c r="V54" s="160"/>
      <c r="W54" s="160"/>
      <c r="X54" s="160"/>
      <c r="Y54" s="152">
        <f t="shared" si="35"/>
        <v>-6292.2999999999956</v>
      </c>
      <c r="Z54" s="174" t="e">
        <f>Y54=#REF!</f>
        <v>#REF!</v>
      </c>
      <c r="AA54" s="149"/>
    </row>
    <row r="55" spans="2:27" ht="12.75" customHeight="1" x14ac:dyDescent="0.3">
      <c r="B55" s="170" t="s">
        <v>913</v>
      </c>
      <c r="C55" s="221">
        <f>-'TB (2) -October'!D94</f>
        <v>0</v>
      </c>
      <c r="D55" s="222">
        <f>+C55-E55</f>
        <v>266.66666666666669</v>
      </c>
      <c r="E55" s="406">
        <f>I55/3</f>
        <v>-266.66666666666669</v>
      </c>
      <c r="F55" s="221">
        <f>-TB!D94</f>
        <v>0</v>
      </c>
      <c r="G55" s="222">
        <f>+F55-H55</f>
        <v>266.66666666666669</v>
      </c>
      <c r="H55" s="223">
        <f t="shared" si="41"/>
        <v>-266.66666666666669</v>
      </c>
      <c r="I55" s="223">
        <v>-800</v>
      </c>
      <c r="J55" s="149"/>
      <c r="K55" s="183" t="s">
        <v>913</v>
      </c>
      <c r="L55" s="257">
        <f t="shared" ref="L55:L56" si="44">I55</f>
        <v>-800</v>
      </c>
      <c r="M55" s="160">
        <f t="shared" si="42"/>
        <v>-266.66666666666669</v>
      </c>
      <c r="N55" s="160">
        <f t="shared" si="43"/>
        <v>-266.66666666666669</v>
      </c>
      <c r="O55" s="160">
        <f t="shared" si="43"/>
        <v>-266.66666666666669</v>
      </c>
      <c r="P55" s="160"/>
      <c r="Q55" s="160"/>
      <c r="R55" s="160"/>
      <c r="S55" s="160"/>
      <c r="T55" s="160"/>
      <c r="U55" s="160"/>
      <c r="V55" s="160"/>
      <c r="W55" s="160"/>
      <c r="X55" s="160"/>
      <c r="Y55" s="152">
        <f>SUM(M55:X55)</f>
        <v>-800</v>
      </c>
      <c r="Z55" s="174" t="e">
        <f>Y55=#REF!</f>
        <v>#REF!</v>
      </c>
      <c r="AA55" s="149"/>
    </row>
    <row r="56" spans="2:27" ht="12.75" customHeight="1" x14ac:dyDescent="0.3">
      <c r="B56" s="170" t="s">
        <v>1037</v>
      </c>
      <c r="C56" s="221">
        <f>-4500/12</f>
        <v>-375</v>
      </c>
      <c r="D56" s="222">
        <f>+C56-E56</f>
        <v>0</v>
      </c>
      <c r="E56" s="406">
        <f>I56/3</f>
        <v>-375</v>
      </c>
      <c r="F56" s="221">
        <v>-375</v>
      </c>
      <c r="G56" s="222">
        <f>+F56-H56</f>
        <v>0</v>
      </c>
      <c r="H56" s="223">
        <f t="shared" si="41"/>
        <v>-375</v>
      </c>
      <c r="I56" s="223">
        <v>-1125</v>
      </c>
      <c r="J56" s="149"/>
      <c r="K56" s="183" t="s">
        <v>905</v>
      </c>
      <c r="L56" s="257">
        <f t="shared" si="44"/>
        <v>-1125</v>
      </c>
      <c r="M56" s="160">
        <f t="shared" si="42"/>
        <v>-375</v>
      </c>
      <c r="N56" s="160">
        <f t="shared" si="43"/>
        <v>-375</v>
      </c>
      <c r="O56" s="160">
        <f t="shared" si="43"/>
        <v>-375</v>
      </c>
      <c r="P56" s="160"/>
      <c r="Q56" s="160"/>
      <c r="R56" s="160"/>
      <c r="S56" s="160"/>
      <c r="T56" s="160"/>
      <c r="U56" s="160"/>
      <c r="V56" s="160"/>
      <c r="W56" s="160"/>
      <c r="X56" s="160"/>
      <c r="Y56" s="152">
        <f>SUM(M56:X56)</f>
        <v>-1125</v>
      </c>
      <c r="Z56" s="174" t="e">
        <f>Y56=#REF!</f>
        <v>#REF!</v>
      </c>
      <c r="AA56" s="149"/>
    </row>
    <row r="57" spans="2:27" ht="12.75" customHeight="1" x14ac:dyDescent="0.35">
      <c r="B57" s="172" t="s">
        <v>1045</v>
      </c>
      <c r="C57" s="237">
        <f>SUM(C49:C56)</f>
        <v>-18709.68</v>
      </c>
      <c r="D57" s="219">
        <f>+C57-E57</f>
        <v>-8314.2466666666696</v>
      </c>
      <c r="E57" s="238">
        <f>SUM(E49:E56)</f>
        <v>-10395.433333333331</v>
      </c>
      <c r="F57" s="237">
        <f>SUM(F49:F56)</f>
        <v>-18709.68</v>
      </c>
      <c r="G57" s="219">
        <f>+F57-H57</f>
        <v>-8314.2466666666696</v>
      </c>
      <c r="H57" s="237">
        <f t="shared" ref="H57" si="45">SUM(H49:H56)</f>
        <v>-10395.433333333331</v>
      </c>
      <c r="I57" s="237">
        <f>SUM(I49:I56)</f>
        <v>-31186.299999999996</v>
      </c>
      <c r="J57" s="149"/>
      <c r="K57" s="180" t="s">
        <v>1023</v>
      </c>
      <c r="L57" s="237">
        <f>SUM(L49:L56)</f>
        <v>-31186.299999999996</v>
      </c>
      <c r="M57" s="202">
        <f t="shared" ref="M57:Y57" si="46">SUM(M49:M56)</f>
        <v>-10395.433333333331</v>
      </c>
      <c r="N57" s="202">
        <f t="shared" si="46"/>
        <v>-10395.433333333331</v>
      </c>
      <c r="O57" s="202">
        <f t="shared" si="46"/>
        <v>-10395.433333333331</v>
      </c>
      <c r="P57" s="202">
        <f t="shared" si="46"/>
        <v>0</v>
      </c>
      <c r="Q57" s="202">
        <f t="shared" si="46"/>
        <v>0</v>
      </c>
      <c r="R57" s="202">
        <f t="shared" si="46"/>
        <v>0</v>
      </c>
      <c r="S57" s="202">
        <f t="shared" si="46"/>
        <v>0</v>
      </c>
      <c r="T57" s="202">
        <f t="shared" si="46"/>
        <v>0</v>
      </c>
      <c r="U57" s="202">
        <f t="shared" si="46"/>
        <v>0</v>
      </c>
      <c r="V57" s="202">
        <f t="shared" si="46"/>
        <v>0</v>
      </c>
      <c r="W57" s="202">
        <f t="shared" si="46"/>
        <v>0</v>
      </c>
      <c r="X57" s="202">
        <f t="shared" si="46"/>
        <v>0</v>
      </c>
      <c r="Y57" s="202">
        <f t="shared" si="46"/>
        <v>-31186.299999999996</v>
      </c>
      <c r="Z57" s="177" t="e">
        <f>Y57=#REF!</f>
        <v>#REF!</v>
      </c>
      <c r="AA57" s="149"/>
    </row>
    <row r="58" spans="2:27" ht="12.75" customHeight="1" x14ac:dyDescent="0.3">
      <c r="B58" s="170"/>
      <c r="C58" s="221"/>
      <c r="D58" s="222"/>
      <c r="E58" s="223"/>
      <c r="F58" s="221"/>
      <c r="G58" s="222"/>
      <c r="H58" s="223"/>
      <c r="I58" s="223"/>
      <c r="J58" s="149"/>
      <c r="K58" s="183"/>
      <c r="L58" s="2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2"/>
      <c r="Z58" s="175"/>
      <c r="AA58" s="149"/>
    </row>
    <row r="59" spans="2:27" ht="12.75" customHeight="1" x14ac:dyDescent="0.35">
      <c r="B59" s="172" t="s">
        <v>1018</v>
      </c>
      <c r="C59" s="237"/>
      <c r="D59" s="219"/>
      <c r="E59" s="238"/>
      <c r="F59" s="237"/>
      <c r="G59" s="219"/>
      <c r="H59" s="238"/>
      <c r="I59" s="238"/>
      <c r="J59" s="149"/>
      <c r="K59" s="180" t="s">
        <v>1018</v>
      </c>
      <c r="L59" s="23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9"/>
      <c r="Z59" s="177"/>
      <c r="AA59" s="149"/>
    </row>
    <row r="60" spans="2:27" ht="12.75" customHeight="1" x14ac:dyDescent="0.3">
      <c r="B60" s="170" t="s">
        <v>772</v>
      </c>
      <c r="C60" s="221">
        <f>-('TB (2) -October'!C103+'TB (2) -October'!C108+'TB (2) -October'!C111)</f>
        <v>0</v>
      </c>
      <c r="D60" s="222">
        <f>+C60-E60</f>
        <v>0</v>
      </c>
      <c r="E60" s="223">
        <v>0</v>
      </c>
      <c r="F60" s="221">
        <f>-(TB!C103+TB!C108+TB!C111)</f>
        <v>0</v>
      </c>
      <c r="G60" s="222">
        <f>+F60-H60</f>
        <v>0</v>
      </c>
      <c r="H60" s="223">
        <f>M60</f>
        <v>0</v>
      </c>
      <c r="I60" s="223">
        <v>0</v>
      </c>
      <c r="J60" s="149"/>
      <c r="K60" s="183" t="s">
        <v>772</v>
      </c>
      <c r="L60" s="257">
        <f>I60</f>
        <v>0</v>
      </c>
      <c r="M60" s="160">
        <f t="shared" ref="M60" si="47">L60/3</f>
        <v>0</v>
      </c>
      <c r="N60" s="160">
        <f t="shared" ref="N60:O60" si="48">M60</f>
        <v>0</v>
      </c>
      <c r="O60" s="160">
        <f t="shared" si="48"/>
        <v>0</v>
      </c>
      <c r="P60" s="160"/>
      <c r="Q60" s="160"/>
      <c r="R60" s="160"/>
      <c r="S60" s="160"/>
      <c r="T60" s="160"/>
      <c r="U60" s="160"/>
      <c r="V60" s="160"/>
      <c r="W60" s="160"/>
      <c r="X60" s="160"/>
      <c r="Y60" s="152">
        <f>SUM(M60:X60)</f>
        <v>0</v>
      </c>
      <c r="Z60" s="175" t="e">
        <f>Y60=#REF!</f>
        <v>#REF!</v>
      </c>
      <c r="AA60" s="149"/>
    </row>
    <row r="61" spans="2:27" ht="12.75" customHeight="1" x14ac:dyDescent="0.35">
      <c r="B61" s="172" t="s">
        <v>1021</v>
      </c>
      <c r="C61" s="277">
        <f>SUM(C59:C60)</f>
        <v>0</v>
      </c>
      <c r="D61" s="225">
        <f>+C61-E61</f>
        <v>0</v>
      </c>
      <c r="E61" s="239">
        <f>SUM(E59:E60)</f>
        <v>0</v>
      </c>
      <c r="F61" s="239">
        <f>SUM(F60)</f>
        <v>0</v>
      </c>
      <c r="G61" s="225">
        <f>+F61-H61</f>
        <v>0</v>
      </c>
      <c r="H61" s="239">
        <f>SUM(H59:H60)</f>
        <v>0</v>
      </c>
      <c r="I61" s="239">
        <f>SUM(I60)</f>
        <v>0</v>
      </c>
      <c r="J61" s="149"/>
      <c r="K61" s="180" t="s">
        <v>1021</v>
      </c>
      <c r="L61" s="239">
        <f>SUM(L60)</f>
        <v>0</v>
      </c>
      <c r="M61" s="203">
        <f t="shared" ref="M61:Y61" si="49">SUM(M59:M60)</f>
        <v>0</v>
      </c>
      <c r="N61" s="203">
        <f t="shared" si="49"/>
        <v>0</v>
      </c>
      <c r="O61" s="203">
        <f t="shared" si="49"/>
        <v>0</v>
      </c>
      <c r="P61" s="203">
        <f t="shared" si="49"/>
        <v>0</v>
      </c>
      <c r="Q61" s="203">
        <f t="shared" si="49"/>
        <v>0</v>
      </c>
      <c r="R61" s="203">
        <f t="shared" si="49"/>
        <v>0</v>
      </c>
      <c r="S61" s="203">
        <f t="shared" si="49"/>
        <v>0</v>
      </c>
      <c r="T61" s="203">
        <f t="shared" si="49"/>
        <v>0</v>
      </c>
      <c r="U61" s="203">
        <f>SUM(U59:U60)</f>
        <v>0</v>
      </c>
      <c r="V61" s="203">
        <f t="shared" si="49"/>
        <v>0</v>
      </c>
      <c r="W61" s="203">
        <f t="shared" si="49"/>
        <v>0</v>
      </c>
      <c r="X61" s="203">
        <f t="shared" si="49"/>
        <v>0</v>
      </c>
      <c r="Y61" s="203">
        <f t="shared" si="49"/>
        <v>0</v>
      </c>
      <c r="Z61" s="204" t="e">
        <f>Y61=#REF!</f>
        <v>#REF!</v>
      </c>
      <c r="AA61" s="149"/>
    </row>
    <row r="62" spans="2:27" ht="12.75" customHeight="1" x14ac:dyDescent="0.3">
      <c r="B62" s="170"/>
      <c r="C62" s="221"/>
      <c r="D62" s="222"/>
      <c r="E62" s="223"/>
      <c r="F62" s="221"/>
      <c r="G62" s="222"/>
      <c r="H62" s="223"/>
      <c r="I62" s="223"/>
      <c r="J62" s="149"/>
      <c r="K62" s="183"/>
      <c r="L62" s="2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2"/>
      <c r="Z62" s="175"/>
      <c r="AA62" s="149"/>
    </row>
    <row r="63" spans="2:27" ht="12.75" customHeight="1" x14ac:dyDescent="0.35">
      <c r="B63" s="172" t="s">
        <v>1029</v>
      </c>
      <c r="C63" s="235"/>
      <c r="D63" s="228"/>
      <c r="E63" s="236"/>
      <c r="F63" s="235"/>
      <c r="G63" s="219"/>
      <c r="H63" s="236"/>
      <c r="I63" s="236"/>
      <c r="J63" s="149"/>
      <c r="K63" s="180" t="s">
        <v>1029</v>
      </c>
      <c r="L63" s="236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9"/>
      <c r="Z63" s="205"/>
      <c r="AA63" s="149"/>
    </row>
    <row r="64" spans="2:27" ht="12.75" customHeight="1" x14ac:dyDescent="0.3">
      <c r="B64" s="171" t="s">
        <v>1030</v>
      </c>
      <c r="C64" s="230"/>
      <c r="D64" s="222"/>
      <c r="E64" s="231"/>
      <c r="F64" s="230"/>
      <c r="G64" s="222"/>
      <c r="H64" s="231"/>
      <c r="I64" s="231"/>
      <c r="J64" s="149"/>
      <c r="K64" s="185" t="s">
        <v>1030</v>
      </c>
      <c r="L64" s="258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2"/>
      <c r="Z64" s="175"/>
      <c r="AA64" s="149"/>
    </row>
    <row r="65" spans="2:27" ht="12.75" customHeight="1" x14ac:dyDescent="0.3">
      <c r="B65" s="170" t="s">
        <v>773</v>
      </c>
      <c r="C65" s="221">
        <f>-'TB (2) -October'!D82-'TB (2) -October'!D83-'TB (2) -October'!D84-'TB (2) -October'!D85-'TB (2) -October'!D86</f>
        <v>-144.69999999999999</v>
      </c>
      <c r="D65" s="222">
        <f>+C65-E65</f>
        <v>802.64666666666676</v>
      </c>
      <c r="E65" s="406">
        <f>I65/3</f>
        <v>-947.34666666666669</v>
      </c>
      <c r="F65" s="221">
        <f>-TB!D82-TB!D83-TB!D84-TB!D85-TB!D86</f>
        <v>-144.69999999999999</v>
      </c>
      <c r="G65" s="222">
        <f>+F65-H65</f>
        <v>802.64666666666676</v>
      </c>
      <c r="H65" s="223">
        <f t="shared" ref="H65:H67" si="50">M65</f>
        <v>-947.34666666666669</v>
      </c>
      <c r="I65" s="223">
        <v>-2842.04</v>
      </c>
      <c r="J65" s="149"/>
      <c r="K65" s="183" t="s">
        <v>773</v>
      </c>
      <c r="L65" s="257">
        <f>I65</f>
        <v>-2842.04</v>
      </c>
      <c r="M65" s="160">
        <f t="shared" ref="M65:M67" si="51">L65/3</f>
        <v>-947.34666666666669</v>
      </c>
      <c r="N65" s="160">
        <f t="shared" ref="N65:O65" si="52">M65</f>
        <v>-947.34666666666669</v>
      </c>
      <c r="O65" s="160">
        <f t="shared" si="52"/>
        <v>-947.34666666666669</v>
      </c>
      <c r="P65" s="160"/>
      <c r="Q65" s="160"/>
      <c r="R65" s="160"/>
      <c r="S65" s="160"/>
      <c r="T65" s="160"/>
      <c r="U65" s="160"/>
      <c r="V65" s="160"/>
      <c r="W65" s="160"/>
      <c r="X65" s="160"/>
      <c r="Y65" s="152">
        <f>SUM(M65:X65)</f>
        <v>-2842.04</v>
      </c>
      <c r="Z65" s="175" t="e">
        <f>Y65=#REF!</f>
        <v>#REF!</v>
      </c>
      <c r="AA65" s="149"/>
    </row>
    <row r="66" spans="2:27" ht="12.75" customHeight="1" x14ac:dyDescent="0.3">
      <c r="B66" s="170" t="s">
        <v>777</v>
      </c>
      <c r="C66" s="221">
        <f>-'TB (2) -October'!D101-'TB (2) -October'!D100</f>
        <v>-2779.31</v>
      </c>
      <c r="D66" s="222">
        <f>+C66-E66</f>
        <v>639.53666666666641</v>
      </c>
      <c r="E66" s="406">
        <f>I66/3</f>
        <v>-3418.8466666666664</v>
      </c>
      <c r="F66" s="221">
        <f>-TB!D101-TB!D100</f>
        <v>-2779.31</v>
      </c>
      <c r="G66" s="222">
        <f>+F66-H66</f>
        <v>639.53666666666641</v>
      </c>
      <c r="H66" s="223">
        <f t="shared" si="50"/>
        <v>-3418.8466666666664</v>
      </c>
      <c r="I66" s="223">
        <v>-10256.539999999999</v>
      </c>
      <c r="J66" s="149"/>
      <c r="K66" s="183" t="s">
        <v>777</v>
      </c>
      <c r="L66" s="257">
        <f t="shared" ref="L66:L67" si="53">I66</f>
        <v>-10256.539999999999</v>
      </c>
      <c r="M66" s="160">
        <f t="shared" si="51"/>
        <v>-3418.8466666666664</v>
      </c>
      <c r="N66" s="160">
        <f t="shared" ref="N66:O66" si="54">M66</f>
        <v>-3418.8466666666664</v>
      </c>
      <c r="O66" s="160">
        <f t="shared" si="54"/>
        <v>-3418.8466666666664</v>
      </c>
      <c r="P66" s="160"/>
      <c r="Q66" s="160"/>
      <c r="R66" s="160"/>
      <c r="S66" s="160"/>
      <c r="T66" s="160"/>
      <c r="U66" s="160"/>
      <c r="V66" s="160"/>
      <c r="W66" s="160"/>
      <c r="X66" s="160"/>
      <c r="Y66" s="152">
        <f>SUM(M66:X66)</f>
        <v>-10256.539999999999</v>
      </c>
      <c r="Z66" s="174" t="e">
        <f>Y66=#REF!</f>
        <v>#REF!</v>
      </c>
      <c r="AA66" s="149"/>
    </row>
    <row r="67" spans="2:27" ht="12.75" customHeight="1" x14ac:dyDescent="0.3">
      <c r="B67" s="170" t="s">
        <v>771</v>
      </c>
      <c r="C67" s="221">
        <f>-'TB (2) -October'!D87-'TB (2) -October'!D98-'TB (2) -October'!D89-'TB (2) -October'!D88</f>
        <v>-55.6</v>
      </c>
      <c r="D67" s="222">
        <f>+C67-E67</f>
        <v>565.38999999999987</v>
      </c>
      <c r="E67" s="406">
        <f>I67/3</f>
        <v>-620.9899999999999</v>
      </c>
      <c r="F67" s="221">
        <f>-TB!D87-TB!D98-TB!D89-TB!D88</f>
        <v>-55.6</v>
      </c>
      <c r="G67" s="222">
        <f>+F67-H67</f>
        <v>565.38999999999987</v>
      </c>
      <c r="H67" s="223">
        <f t="shared" si="50"/>
        <v>-620.9899999999999</v>
      </c>
      <c r="I67" s="223">
        <v>-1862.9699999999998</v>
      </c>
      <c r="J67" s="165"/>
      <c r="K67" s="183" t="s">
        <v>771</v>
      </c>
      <c r="L67" s="257">
        <f t="shared" si="53"/>
        <v>-1862.9699999999998</v>
      </c>
      <c r="M67" s="160">
        <f t="shared" si="51"/>
        <v>-620.9899999999999</v>
      </c>
      <c r="N67" s="160">
        <f t="shared" ref="N67:O67" si="55">M67</f>
        <v>-620.9899999999999</v>
      </c>
      <c r="O67" s="160">
        <f t="shared" si="55"/>
        <v>-620.9899999999999</v>
      </c>
      <c r="P67" s="160"/>
      <c r="Q67" s="160"/>
      <c r="R67" s="160"/>
      <c r="S67" s="160"/>
      <c r="T67" s="160"/>
      <c r="U67" s="160"/>
      <c r="V67" s="160"/>
      <c r="W67" s="160"/>
      <c r="X67" s="160"/>
      <c r="Y67" s="152">
        <f>SUM(M67:X67)</f>
        <v>-1862.9699999999998</v>
      </c>
      <c r="Z67" s="174" t="e">
        <f>Y67=#REF!</f>
        <v>#REF!</v>
      </c>
      <c r="AA67" s="149"/>
    </row>
    <row r="68" spans="2:27" ht="12.75" customHeight="1" x14ac:dyDescent="0.3">
      <c r="B68" s="170"/>
      <c r="C68" s="240"/>
      <c r="D68" s="222"/>
      <c r="E68" s="241"/>
      <c r="F68" s="240"/>
      <c r="G68" s="222"/>
      <c r="H68" s="241"/>
      <c r="I68" s="241"/>
      <c r="J68" s="149"/>
      <c r="K68" s="183"/>
      <c r="L68" s="261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61"/>
      <c r="Z68" s="174"/>
      <c r="AA68" s="149"/>
    </row>
    <row r="69" spans="2:27" ht="12.75" customHeight="1" x14ac:dyDescent="0.3">
      <c r="B69" s="171" t="s">
        <v>1031</v>
      </c>
      <c r="C69" s="240"/>
      <c r="D69" s="222"/>
      <c r="E69" s="241"/>
      <c r="F69" s="240"/>
      <c r="G69" s="222"/>
      <c r="H69" s="241"/>
      <c r="I69" s="241"/>
      <c r="J69" s="149"/>
      <c r="K69" s="185" t="s">
        <v>1031</v>
      </c>
      <c r="L69" s="261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61"/>
      <c r="Z69" s="174"/>
      <c r="AA69" s="149"/>
    </row>
    <row r="70" spans="2:27" ht="12.75" customHeight="1" x14ac:dyDescent="0.3">
      <c r="B70" s="170" t="s">
        <v>778</v>
      </c>
      <c r="C70" s="221">
        <f>-'TB (2) -October'!D75-'TB (2) -October'!D91-'TB (2) -October'!D92-'TB (2) -October'!D93</f>
        <v>-737.99</v>
      </c>
      <c r="D70" s="222">
        <f>+C70-E70</f>
        <v>-598.63666666666688</v>
      </c>
      <c r="E70" s="406">
        <f>I70/3</f>
        <v>-139.35333333333315</v>
      </c>
      <c r="F70" s="221">
        <f>-TB!D75-TB!D91-TB!D92-TB!D93</f>
        <v>-737.99</v>
      </c>
      <c r="G70" s="222">
        <f>+F70-H70</f>
        <v>-598.63666666666688</v>
      </c>
      <c r="H70" s="223">
        <f>M70</f>
        <v>-139.35333333333315</v>
      </c>
      <c r="I70" s="223">
        <v>-418.05999999999949</v>
      </c>
      <c r="J70" s="165"/>
      <c r="K70" s="183" t="s">
        <v>778</v>
      </c>
      <c r="L70" s="257">
        <f>I70</f>
        <v>-418.05999999999949</v>
      </c>
      <c r="M70" s="160">
        <f t="shared" ref="M70" si="56">L70/3</f>
        <v>-139.35333333333315</v>
      </c>
      <c r="N70" s="160">
        <f t="shared" ref="N70:O70" si="57">M70</f>
        <v>-139.35333333333315</v>
      </c>
      <c r="O70" s="160">
        <f t="shared" si="57"/>
        <v>-139.35333333333315</v>
      </c>
      <c r="P70" s="160"/>
      <c r="Q70" s="160"/>
      <c r="R70" s="160"/>
      <c r="S70" s="160"/>
      <c r="T70" s="160"/>
      <c r="U70" s="160"/>
      <c r="V70" s="160"/>
      <c r="W70" s="160"/>
      <c r="X70" s="160"/>
      <c r="Y70" s="152">
        <f>SUM(M70:X70)</f>
        <v>-418.05999999999949</v>
      </c>
      <c r="Z70" s="174" t="e">
        <f>Y70=#REF!</f>
        <v>#REF!</v>
      </c>
      <c r="AA70" s="149"/>
    </row>
    <row r="71" spans="2:27" ht="12.75" customHeight="1" x14ac:dyDescent="0.3">
      <c r="B71" s="170"/>
      <c r="C71" s="221"/>
      <c r="D71" s="222"/>
      <c r="E71" s="223"/>
      <c r="F71" s="221"/>
      <c r="G71" s="222"/>
      <c r="H71" s="223"/>
      <c r="I71" s="223"/>
      <c r="J71" s="149"/>
      <c r="K71" s="183"/>
      <c r="L71" s="2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2"/>
      <c r="Z71" s="174"/>
      <c r="AA71" s="149"/>
    </row>
    <row r="72" spans="2:27" ht="12.75" customHeight="1" x14ac:dyDescent="0.3">
      <c r="B72" s="171" t="s">
        <v>97</v>
      </c>
      <c r="C72" s="221"/>
      <c r="D72" s="222"/>
      <c r="E72" s="223"/>
      <c r="F72" s="221"/>
      <c r="G72" s="222"/>
      <c r="H72" s="223"/>
      <c r="I72" s="223"/>
      <c r="J72" s="149"/>
      <c r="K72" s="185" t="s">
        <v>97</v>
      </c>
      <c r="L72" s="2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2"/>
      <c r="Z72" s="174"/>
      <c r="AA72" s="149"/>
    </row>
    <row r="73" spans="2:27" ht="12.75" customHeight="1" x14ac:dyDescent="0.3">
      <c r="B73" s="170" t="s">
        <v>97</v>
      </c>
      <c r="C73" s="221">
        <f>-'TB (2) -October'!D99</f>
        <v>-3816</v>
      </c>
      <c r="D73" s="222">
        <f>+C73-E73</f>
        <v>684</v>
      </c>
      <c r="E73" s="406">
        <f>I73/3</f>
        <v>-4500</v>
      </c>
      <c r="F73" s="221">
        <f>-TB!D99</f>
        <v>-3816</v>
      </c>
      <c r="G73" s="222">
        <f>+F73-H73</f>
        <v>684</v>
      </c>
      <c r="H73" s="223">
        <f>M73</f>
        <v>-4500</v>
      </c>
      <c r="I73" s="223">
        <v>-13500</v>
      </c>
      <c r="J73" s="149"/>
      <c r="K73" s="183" t="s">
        <v>97</v>
      </c>
      <c r="L73" s="257">
        <f>I73</f>
        <v>-13500</v>
      </c>
      <c r="M73" s="160">
        <f t="shared" ref="M73" si="58">L73/3</f>
        <v>-4500</v>
      </c>
      <c r="N73" s="160">
        <f t="shared" ref="N73:O73" si="59">M73</f>
        <v>-4500</v>
      </c>
      <c r="O73" s="160">
        <f t="shared" si="59"/>
        <v>-4500</v>
      </c>
      <c r="P73" s="160"/>
      <c r="Q73" s="160"/>
      <c r="R73" s="160"/>
      <c r="S73" s="160"/>
      <c r="T73" s="160"/>
      <c r="U73" s="160"/>
      <c r="V73" s="160"/>
      <c r="W73" s="160"/>
      <c r="X73" s="160"/>
      <c r="Y73" s="152">
        <f>SUM(M73:X73)</f>
        <v>-13500</v>
      </c>
      <c r="Z73" s="174" t="e">
        <f>Y73=#REF!</f>
        <v>#REF!</v>
      </c>
      <c r="AA73" s="149"/>
    </row>
    <row r="74" spans="2:27" ht="12.75" customHeight="1" x14ac:dyDescent="0.3">
      <c r="B74" s="170"/>
      <c r="C74" s="240"/>
      <c r="D74" s="222"/>
      <c r="E74" s="241"/>
      <c r="F74" s="240"/>
      <c r="G74" s="222"/>
      <c r="H74" s="241"/>
      <c r="I74" s="241"/>
      <c r="J74" s="149"/>
      <c r="K74" s="183"/>
      <c r="L74" s="261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61"/>
      <c r="Z74" s="174"/>
      <c r="AA74" s="149"/>
    </row>
    <row r="75" spans="2:27" ht="12.75" customHeight="1" x14ac:dyDescent="0.3">
      <c r="B75" s="171" t="s">
        <v>1032</v>
      </c>
      <c r="C75" s="240"/>
      <c r="D75" s="222"/>
      <c r="E75" s="241"/>
      <c r="F75" s="240"/>
      <c r="G75" s="222"/>
      <c r="H75" s="241"/>
      <c r="I75" s="241"/>
      <c r="J75" s="149"/>
      <c r="K75" s="185" t="s">
        <v>1032</v>
      </c>
      <c r="L75" s="261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61"/>
      <c r="Z75" s="174"/>
      <c r="AA75" s="149"/>
    </row>
    <row r="76" spans="2:27" ht="12.75" customHeight="1" x14ac:dyDescent="0.3">
      <c r="B76" s="170" t="s">
        <v>1035</v>
      </c>
      <c r="C76" s="221">
        <v>0</v>
      </c>
      <c r="D76" s="222">
        <f>+C76-E76</f>
        <v>0</v>
      </c>
      <c r="E76" s="406">
        <f>I76/3</f>
        <v>0</v>
      </c>
      <c r="F76" s="221">
        <v>0</v>
      </c>
      <c r="G76" s="222">
        <f>+F76-H76</f>
        <v>0</v>
      </c>
      <c r="H76" s="223">
        <f>M76</f>
        <v>0</v>
      </c>
      <c r="I76" s="223">
        <v>0</v>
      </c>
      <c r="J76" s="149"/>
      <c r="K76" s="183" t="s">
        <v>1035</v>
      </c>
      <c r="L76" s="257"/>
      <c r="M76" s="160">
        <f t="shared" ref="M76" si="60">L76/3</f>
        <v>0</v>
      </c>
      <c r="N76" s="160">
        <f t="shared" ref="N76:O76" si="61">M76</f>
        <v>0</v>
      </c>
      <c r="O76" s="160">
        <f t="shared" si="61"/>
        <v>0</v>
      </c>
      <c r="P76" s="160"/>
      <c r="Q76" s="160"/>
      <c r="R76" s="160"/>
      <c r="S76" s="160"/>
      <c r="T76" s="160"/>
      <c r="U76" s="160"/>
      <c r="V76" s="160"/>
      <c r="W76" s="160"/>
      <c r="X76" s="160"/>
      <c r="Y76" s="152">
        <f>SUM(M76:X76)</f>
        <v>0</v>
      </c>
      <c r="Z76" s="174" t="e">
        <f>Y76=#REF!</f>
        <v>#REF!</v>
      </c>
      <c r="AA76" s="149"/>
    </row>
    <row r="77" spans="2:27" ht="12.75" customHeight="1" x14ac:dyDescent="0.3">
      <c r="B77" s="170"/>
      <c r="C77" s="221"/>
      <c r="D77" s="222"/>
      <c r="E77" s="223"/>
      <c r="F77" s="221"/>
      <c r="G77" s="222"/>
      <c r="H77" s="223"/>
      <c r="I77" s="223"/>
      <c r="J77" s="149"/>
      <c r="K77" s="186"/>
      <c r="L77" s="260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78"/>
      <c r="AA77" s="149"/>
    </row>
    <row r="78" spans="2:27" ht="12.75" customHeight="1" x14ac:dyDescent="0.3">
      <c r="B78" s="171" t="s">
        <v>1033</v>
      </c>
      <c r="C78" s="240"/>
      <c r="D78" s="222"/>
      <c r="E78" s="241"/>
      <c r="F78" s="240"/>
      <c r="G78" s="222"/>
      <c r="H78" s="241"/>
      <c r="I78" s="241"/>
      <c r="J78" s="149"/>
      <c r="K78" s="185" t="s">
        <v>1033</v>
      </c>
      <c r="L78" s="261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61"/>
      <c r="Z78" s="174"/>
      <c r="AA78" s="149"/>
    </row>
    <row r="79" spans="2:27" ht="12.75" customHeight="1" x14ac:dyDescent="0.3">
      <c r="B79" s="170" t="s">
        <v>930</v>
      </c>
      <c r="C79" s="221">
        <f>-'TB (2) -October'!D117-'TB (2) -October'!D119</f>
        <v>-8.1</v>
      </c>
      <c r="D79" s="222">
        <f t="shared" si="36"/>
        <v>-141.63</v>
      </c>
      <c r="E79" s="406">
        <f>I79/3</f>
        <v>133.53</v>
      </c>
      <c r="F79" s="221">
        <f>-TB!D117-TB!C119</f>
        <v>-8.1</v>
      </c>
      <c r="G79" s="222">
        <f>+F79-H79</f>
        <v>-141.63</v>
      </c>
      <c r="H79" s="223">
        <f>M79</f>
        <v>133.53</v>
      </c>
      <c r="I79" s="223">
        <v>400.59</v>
      </c>
      <c r="J79" s="149"/>
      <c r="K79" s="183" t="s">
        <v>930</v>
      </c>
      <c r="L79" s="257">
        <f>I79</f>
        <v>400.59</v>
      </c>
      <c r="M79" s="160">
        <f t="shared" ref="M79" si="62">L79/3</f>
        <v>133.53</v>
      </c>
      <c r="N79" s="160">
        <f t="shared" ref="N79:O79" si="63">M79</f>
        <v>133.53</v>
      </c>
      <c r="O79" s="160">
        <f t="shared" si="63"/>
        <v>133.53</v>
      </c>
      <c r="P79" s="160"/>
      <c r="Q79" s="160"/>
      <c r="R79" s="160"/>
      <c r="S79" s="160"/>
      <c r="T79" s="160"/>
      <c r="U79" s="160"/>
      <c r="V79" s="160"/>
      <c r="W79" s="160"/>
      <c r="X79" s="160"/>
      <c r="Y79" s="152">
        <f t="shared" ref="Y79" si="64">SUM(M79:X79)</f>
        <v>400.59000000000003</v>
      </c>
      <c r="Z79" s="174" t="e">
        <f>Y79=#REF!</f>
        <v>#REF!</v>
      </c>
      <c r="AA79" s="149"/>
    </row>
    <row r="80" spans="2:27" ht="12.75" customHeight="1" thickBot="1" x14ac:dyDescent="0.4">
      <c r="B80" s="172" t="s">
        <v>1044</v>
      </c>
      <c r="C80" s="242">
        <f>SUM(C65:C79)</f>
        <v>-7541.7</v>
      </c>
      <c r="D80" s="225">
        <f>+C80-E80</f>
        <v>1951.3066666666664</v>
      </c>
      <c r="E80" s="239">
        <f>SUM(E65:E79)</f>
        <v>-9493.0066666666662</v>
      </c>
      <c r="F80" s="242">
        <f>SUM(F65:F79)</f>
        <v>-7541.7</v>
      </c>
      <c r="G80" s="225">
        <f>+F80-H80</f>
        <v>1951.3066666666664</v>
      </c>
      <c r="H80" s="239">
        <f>SUM(H65:H79)</f>
        <v>-9493.0066666666662</v>
      </c>
      <c r="I80" s="242">
        <f>SUM(I65:I79)</f>
        <v>-28479.019999999997</v>
      </c>
      <c r="J80" s="149"/>
      <c r="K80" s="180" t="s">
        <v>1044</v>
      </c>
      <c r="L80" s="242">
        <f>SUM(L65:L79)</f>
        <v>-28479.019999999997</v>
      </c>
      <c r="M80" s="203">
        <f t="shared" ref="M80:Y80" si="65">SUM(M64:M79)</f>
        <v>-9493.0066666666662</v>
      </c>
      <c r="N80" s="203">
        <f t="shared" si="65"/>
        <v>-9493.0066666666662</v>
      </c>
      <c r="O80" s="203">
        <f t="shared" si="65"/>
        <v>-9493.0066666666662</v>
      </c>
      <c r="P80" s="203">
        <f t="shared" si="65"/>
        <v>0</v>
      </c>
      <c r="Q80" s="203">
        <f t="shared" si="65"/>
        <v>0</v>
      </c>
      <c r="R80" s="203">
        <f t="shared" si="65"/>
        <v>0</v>
      </c>
      <c r="S80" s="203">
        <f t="shared" si="65"/>
        <v>0</v>
      </c>
      <c r="T80" s="203">
        <f t="shared" si="65"/>
        <v>0</v>
      </c>
      <c r="U80" s="203">
        <f t="shared" si="65"/>
        <v>0</v>
      </c>
      <c r="V80" s="203">
        <f t="shared" si="65"/>
        <v>0</v>
      </c>
      <c r="W80" s="203">
        <f t="shared" si="65"/>
        <v>0</v>
      </c>
      <c r="X80" s="203">
        <f t="shared" si="65"/>
        <v>0</v>
      </c>
      <c r="Y80" s="203">
        <f t="shared" si="65"/>
        <v>-28479.019999999997</v>
      </c>
      <c r="Z80" s="204" t="e">
        <f>Y80=#REF!</f>
        <v>#REF!</v>
      </c>
      <c r="AA80" s="149"/>
    </row>
    <row r="81" spans="1:81" s="147" customFormat="1" ht="21.75" customHeight="1" thickBot="1" x14ac:dyDescent="0.5">
      <c r="A81" s="151"/>
      <c r="B81" s="265" t="s">
        <v>1038</v>
      </c>
      <c r="C81" s="233">
        <f>C57+C61+C80</f>
        <v>-26251.38</v>
      </c>
      <c r="D81" s="233">
        <f>+C81-E81</f>
        <v>-6362.940000000006</v>
      </c>
      <c r="E81" s="234">
        <f>E57+E61+E80</f>
        <v>-19888.439999999995</v>
      </c>
      <c r="F81" s="233">
        <f>F57+F61+F80</f>
        <v>-26251.38</v>
      </c>
      <c r="G81" s="233">
        <f>+F81-H81</f>
        <v>-6362.940000000006</v>
      </c>
      <c r="H81" s="234">
        <f t="shared" ref="H81" si="66">H57+H61+H80</f>
        <v>-19888.439999999995</v>
      </c>
      <c r="I81" s="233">
        <f>I57+I61+I80</f>
        <v>-59665.319999999992</v>
      </c>
      <c r="J81" s="149"/>
      <c r="K81" s="265" t="s">
        <v>1034</v>
      </c>
      <c r="L81" s="233">
        <f>L57+L61+L80</f>
        <v>-59665.319999999992</v>
      </c>
      <c r="M81" s="198">
        <f t="shared" ref="M81:Y81" si="67">M57+M61+M80</f>
        <v>-19888.439999999995</v>
      </c>
      <c r="N81" s="198">
        <f t="shared" si="67"/>
        <v>-19888.439999999995</v>
      </c>
      <c r="O81" s="198">
        <f t="shared" si="67"/>
        <v>-19888.439999999995</v>
      </c>
      <c r="P81" s="198">
        <f t="shared" si="67"/>
        <v>0</v>
      </c>
      <c r="Q81" s="198">
        <f t="shared" si="67"/>
        <v>0</v>
      </c>
      <c r="R81" s="198">
        <f t="shared" si="67"/>
        <v>0</v>
      </c>
      <c r="S81" s="198">
        <f t="shared" si="67"/>
        <v>0</v>
      </c>
      <c r="T81" s="198">
        <f t="shared" si="67"/>
        <v>0</v>
      </c>
      <c r="U81" s="198">
        <f t="shared" si="67"/>
        <v>0</v>
      </c>
      <c r="V81" s="198">
        <f t="shared" si="67"/>
        <v>0</v>
      </c>
      <c r="W81" s="198">
        <f t="shared" si="67"/>
        <v>0</v>
      </c>
      <c r="X81" s="198">
        <f t="shared" si="67"/>
        <v>0</v>
      </c>
      <c r="Y81" s="198">
        <f t="shared" si="67"/>
        <v>-59665.319999999992</v>
      </c>
      <c r="Z81" s="200" t="e">
        <f>Y81=#REF!</f>
        <v>#REF!</v>
      </c>
      <c r="AA81" s="151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5"/>
      <c r="BJ81" s="325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5"/>
      <c r="BW81" s="325"/>
      <c r="BX81" s="325"/>
      <c r="BY81" s="325"/>
      <c r="BZ81" s="325"/>
      <c r="CA81" s="325"/>
      <c r="CB81" s="325"/>
      <c r="CC81" s="325"/>
    </row>
    <row r="82" spans="1:81" s="147" customFormat="1" ht="10.5" customHeight="1" thickBot="1" x14ac:dyDescent="0.5">
      <c r="A82" s="151"/>
      <c r="B82" s="201"/>
      <c r="C82" s="302"/>
      <c r="D82" s="302"/>
      <c r="E82" s="302"/>
      <c r="F82" s="302"/>
      <c r="G82" s="302"/>
      <c r="H82" s="302"/>
      <c r="I82" s="302"/>
      <c r="J82" s="151"/>
      <c r="K82" s="293"/>
      <c r="L82" s="303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209"/>
      <c r="AA82" s="324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25"/>
      <c r="AX82" s="325"/>
      <c r="AY82" s="325"/>
      <c r="AZ82" s="325"/>
      <c r="BA82" s="325"/>
      <c r="BB82" s="325"/>
      <c r="BC82" s="325"/>
      <c r="BD82" s="325"/>
      <c r="BE82" s="325"/>
      <c r="BF82" s="325"/>
      <c r="BG82" s="325"/>
      <c r="BH82" s="325"/>
      <c r="BI82" s="325"/>
      <c r="BJ82" s="325"/>
      <c r="BK82" s="325"/>
      <c r="BL82" s="325"/>
      <c r="BM82" s="325"/>
      <c r="BN82" s="325"/>
      <c r="BO82" s="325"/>
      <c r="BP82" s="325"/>
      <c r="BQ82" s="325"/>
      <c r="BR82" s="325"/>
      <c r="BS82" s="325"/>
      <c r="BT82" s="325"/>
      <c r="BU82" s="325"/>
      <c r="BV82" s="325"/>
      <c r="BW82" s="325"/>
      <c r="BX82" s="325"/>
      <c r="BY82" s="325"/>
      <c r="BZ82" s="325"/>
      <c r="CA82" s="325"/>
      <c r="CB82" s="325"/>
      <c r="CC82" s="325"/>
    </row>
    <row r="83" spans="1:81" ht="12.75" customHeight="1" thickBot="1" x14ac:dyDescent="0.35">
      <c r="B83" s="276" t="s">
        <v>946</v>
      </c>
      <c r="C83" s="304">
        <f>C44+C81+C26</f>
        <v>48094.150000000016</v>
      </c>
      <c r="D83" s="216">
        <f>+C83-E83</f>
        <v>43279.81666666668</v>
      </c>
      <c r="E83" s="250">
        <f>E44+E81+E26</f>
        <v>4814.3333333333394</v>
      </c>
      <c r="F83" s="216">
        <f>F44+F81+F26</f>
        <v>48094.150000000016</v>
      </c>
      <c r="G83" s="216">
        <f>+F83-H83</f>
        <v>43279.81666666668</v>
      </c>
      <c r="H83" s="250">
        <f t="shared" ref="H83" si="68">H44+H81+H26</f>
        <v>4814.3333333333394</v>
      </c>
      <c r="I83" s="216">
        <f>I44+I81+I26</f>
        <v>14443.000000000015</v>
      </c>
      <c r="J83" s="83"/>
      <c r="K83" s="189" t="s">
        <v>946</v>
      </c>
      <c r="L83" s="216">
        <f>L44+L81+L26</f>
        <v>14443.000000000015</v>
      </c>
      <c r="M83" s="187">
        <f t="shared" ref="M83:Y83" si="69">M44+M81+M26</f>
        <v>4814.3333333333394</v>
      </c>
      <c r="N83" s="187">
        <f t="shared" si="69"/>
        <v>4814.3333333333394</v>
      </c>
      <c r="O83" s="187">
        <f t="shared" si="69"/>
        <v>4814.3333333333394</v>
      </c>
      <c r="P83" s="187">
        <f t="shared" si="69"/>
        <v>0</v>
      </c>
      <c r="Q83" s="187">
        <f t="shared" si="69"/>
        <v>0</v>
      </c>
      <c r="R83" s="187">
        <f t="shared" si="69"/>
        <v>0</v>
      </c>
      <c r="S83" s="187">
        <f t="shared" si="69"/>
        <v>0</v>
      </c>
      <c r="T83" s="187">
        <f t="shared" si="69"/>
        <v>0</v>
      </c>
      <c r="U83" s="187">
        <f t="shared" si="69"/>
        <v>0</v>
      </c>
      <c r="V83" s="187">
        <f t="shared" si="69"/>
        <v>0</v>
      </c>
      <c r="W83" s="187">
        <f t="shared" si="69"/>
        <v>0</v>
      </c>
      <c r="X83" s="187">
        <f t="shared" si="69"/>
        <v>0</v>
      </c>
      <c r="Y83" s="187" t="e">
        <f t="shared" si="69"/>
        <v>#REF!</v>
      </c>
      <c r="Z83" s="200" t="e">
        <f>Y83-#REF!</f>
        <v>#REF!</v>
      </c>
      <c r="AA83" s="149"/>
    </row>
    <row r="84" spans="1:81" s="310" customFormat="1" ht="12.75" customHeight="1" x14ac:dyDescent="0.3">
      <c r="A84" s="149"/>
      <c r="B84" s="343"/>
      <c r="C84" s="344"/>
      <c r="D84" s="344"/>
      <c r="E84" s="344"/>
      <c r="F84" s="344"/>
      <c r="G84" s="344"/>
      <c r="H84" s="344"/>
      <c r="I84" s="344"/>
      <c r="J84" s="149"/>
      <c r="K84" s="192"/>
      <c r="L84" s="344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345"/>
      <c r="AA84" s="149"/>
    </row>
    <row r="85" spans="1:81" s="310" customFormat="1" ht="12.75" customHeight="1" x14ac:dyDescent="0.3">
      <c r="A85" s="149"/>
      <c r="B85" s="149"/>
      <c r="C85" s="217"/>
      <c r="D85" s="217"/>
      <c r="E85" s="217"/>
      <c r="F85" s="217"/>
      <c r="G85" s="217"/>
      <c r="H85" s="217"/>
      <c r="I85" s="217"/>
      <c r="J85" s="149"/>
      <c r="K85" s="308"/>
      <c r="L85" s="217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150"/>
      <c r="Z85" s="149"/>
      <c r="AA85" s="149"/>
    </row>
    <row r="86" spans="1:81" s="310" customFormat="1" ht="12.75" customHeight="1" x14ac:dyDescent="0.3">
      <c r="A86" s="149"/>
      <c r="B86" s="149"/>
      <c r="C86" s="217"/>
      <c r="D86" s="217"/>
      <c r="E86" s="217"/>
      <c r="F86" s="217"/>
      <c r="G86" s="217"/>
      <c r="H86" s="217"/>
      <c r="I86" s="217"/>
      <c r="J86" s="149"/>
      <c r="K86" s="308"/>
      <c r="L86" s="217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150"/>
      <c r="Z86" s="149"/>
      <c r="AA86" s="149"/>
    </row>
    <row r="87" spans="1:81" s="310" customFormat="1" ht="12.75" customHeight="1" x14ac:dyDescent="0.3">
      <c r="A87" s="149"/>
      <c r="B87" s="311"/>
      <c r="C87" s="217" t="b">
        <f>ROUND(C83,1)=ROUND(C88,1)</f>
        <v>1</v>
      </c>
      <c r="D87" s="217"/>
      <c r="E87" s="217"/>
      <c r="F87" s="217" t="b">
        <f>ROUND(F83,0)=ROUND(F88,0)</f>
        <v>1</v>
      </c>
      <c r="G87" s="217"/>
      <c r="H87" s="217"/>
      <c r="I87" s="217"/>
      <c r="J87" s="217"/>
      <c r="K87" s="149"/>
      <c r="L87" s="217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312"/>
      <c r="Y87" s="150"/>
      <c r="Z87" s="149"/>
      <c r="AA87" s="149"/>
    </row>
    <row r="88" spans="1:81" s="310" customFormat="1" ht="12.75" customHeight="1" x14ac:dyDescent="0.3">
      <c r="A88" s="149"/>
      <c r="B88" s="313"/>
      <c r="C88" s="314">
        <f>-'TB (2) -October'!D121</f>
        <v>48094.150000000009</v>
      </c>
      <c r="D88" s="314"/>
      <c r="E88" s="315"/>
      <c r="F88" s="314">
        <f>-TB!D121</f>
        <v>48094.150000000009</v>
      </c>
      <c r="G88" s="316"/>
      <c r="H88" s="317"/>
      <c r="I88" s="314"/>
      <c r="J88" s="149"/>
      <c r="K88" s="149"/>
      <c r="L88" s="317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50"/>
      <c r="Z88" s="149"/>
      <c r="AA88" s="149"/>
    </row>
    <row r="89" spans="1:81" s="310" customFormat="1" ht="12.75" customHeight="1" x14ac:dyDescent="0.3">
      <c r="A89" s="149"/>
      <c r="B89" s="313"/>
      <c r="C89" s="316">
        <f>ROUND(C83-C88,1)</f>
        <v>0</v>
      </c>
      <c r="D89" s="316"/>
      <c r="E89" s="318"/>
      <c r="F89" s="316">
        <f>ROUND(F83-F88,0)</f>
        <v>0</v>
      </c>
      <c r="G89" s="316"/>
      <c r="H89" s="317"/>
      <c r="I89" s="316"/>
      <c r="J89" s="149"/>
      <c r="K89" s="149"/>
      <c r="L89" s="317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50"/>
      <c r="Z89" s="149"/>
      <c r="AA89" s="149"/>
    </row>
    <row r="90" spans="1:81" s="310" customFormat="1" ht="12.75" customHeight="1" x14ac:dyDescent="0.3">
      <c r="A90" s="149"/>
      <c r="B90" s="313"/>
      <c r="C90" s="319"/>
      <c r="D90" s="319"/>
      <c r="E90" s="319"/>
      <c r="F90" s="319"/>
      <c r="G90" s="319"/>
      <c r="H90" s="217"/>
      <c r="I90" s="217"/>
      <c r="J90" s="149"/>
      <c r="K90" s="308"/>
      <c r="L90" s="217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</row>
    <row r="91" spans="1:81" s="310" customFormat="1" ht="12.75" customHeight="1" x14ac:dyDescent="0.3">
      <c r="A91" s="149"/>
      <c r="B91" s="313"/>
      <c r="C91" s="319"/>
      <c r="D91" s="319"/>
      <c r="E91" s="319"/>
      <c r="F91" s="319"/>
      <c r="G91" s="319"/>
      <c r="H91" s="217"/>
      <c r="I91" s="217"/>
      <c r="J91" s="149"/>
      <c r="L91" s="217"/>
    </row>
    <row r="92" spans="1:81" s="310" customFormat="1" ht="12.75" customHeight="1" x14ac:dyDescent="0.3">
      <c r="A92" s="149"/>
      <c r="B92" s="320"/>
      <c r="C92" s="212"/>
      <c r="D92" s="212"/>
      <c r="E92" s="212"/>
      <c r="F92" s="217"/>
      <c r="G92" s="217"/>
      <c r="H92" s="217"/>
      <c r="I92" s="217"/>
      <c r="J92" s="149"/>
      <c r="L92" s="217"/>
    </row>
    <row r="93" spans="1:81" s="310" customFormat="1" ht="12.75" customHeight="1" x14ac:dyDescent="0.3">
      <c r="A93" s="149"/>
      <c r="B93" s="149"/>
      <c r="C93" s="217"/>
      <c r="D93" s="217"/>
      <c r="E93" s="217"/>
      <c r="F93" s="217"/>
      <c r="G93" s="217"/>
      <c r="H93" s="217"/>
      <c r="I93" s="217"/>
      <c r="J93" s="149"/>
      <c r="L93" s="217"/>
    </row>
    <row r="94" spans="1:81" s="310" customFormat="1" ht="12.75" customHeight="1" x14ac:dyDescent="0.3">
      <c r="A94" s="149"/>
      <c r="B94" s="308"/>
      <c r="C94" s="217"/>
      <c r="D94" s="217"/>
      <c r="E94" s="217"/>
      <c r="F94" s="217"/>
      <c r="G94" s="217"/>
      <c r="H94" s="217"/>
      <c r="I94" s="217"/>
      <c r="J94" s="149"/>
      <c r="L94" s="217"/>
    </row>
    <row r="95" spans="1:81" s="310" customFormat="1" ht="12.75" customHeight="1" x14ac:dyDescent="0.3">
      <c r="A95" s="149"/>
      <c r="C95" s="321"/>
      <c r="D95" s="217"/>
      <c r="E95" s="217"/>
      <c r="F95" s="321"/>
      <c r="G95" s="321"/>
      <c r="H95" s="321"/>
      <c r="I95" s="321"/>
      <c r="L95" s="321"/>
    </row>
    <row r="96" spans="1:81" s="310" customFormat="1" ht="12.75" customHeight="1" x14ac:dyDescent="0.3">
      <c r="A96" s="149"/>
      <c r="C96" s="321"/>
      <c r="D96" s="321"/>
      <c r="E96" s="321"/>
      <c r="F96" s="217"/>
      <c r="G96" s="321"/>
      <c r="H96" s="321"/>
      <c r="I96" s="321"/>
      <c r="L96" s="321"/>
    </row>
    <row r="97" spans="1:25" s="310" customFormat="1" ht="12.75" customHeight="1" x14ac:dyDescent="0.3">
      <c r="A97" s="149"/>
      <c r="B97" s="322"/>
      <c r="C97" s="321"/>
      <c r="D97" s="321"/>
      <c r="E97" s="321"/>
      <c r="F97" s="321"/>
      <c r="G97" s="321"/>
      <c r="H97" s="321"/>
      <c r="I97" s="321"/>
      <c r="L97" s="321"/>
    </row>
    <row r="98" spans="1:25" s="310" customFormat="1" ht="12.75" customHeight="1" x14ac:dyDescent="0.3">
      <c r="A98" s="149"/>
      <c r="C98" s="321"/>
      <c r="D98" s="321"/>
      <c r="E98" s="321"/>
      <c r="F98" s="321"/>
      <c r="G98" s="321"/>
      <c r="H98" s="321"/>
      <c r="I98" s="321"/>
      <c r="L98" s="321"/>
    </row>
    <row r="99" spans="1:25" s="310" customFormat="1" ht="12.75" customHeight="1" x14ac:dyDescent="0.3">
      <c r="A99" s="149"/>
      <c r="B99" s="322"/>
      <c r="C99" s="321"/>
      <c r="D99" s="321"/>
      <c r="E99" s="321"/>
      <c r="F99" s="321"/>
      <c r="G99" s="321"/>
      <c r="H99" s="321"/>
      <c r="I99" s="321"/>
      <c r="L99" s="321"/>
    </row>
    <row r="100" spans="1:25" s="310" customFormat="1" ht="12.75" customHeight="1" x14ac:dyDescent="0.3">
      <c r="A100" s="149"/>
      <c r="B100" s="322"/>
      <c r="C100" s="321"/>
      <c r="D100" s="321"/>
      <c r="E100" s="321"/>
      <c r="F100" s="321"/>
      <c r="G100" s="321"/>
      <c r="H100" s="321"/>
      <c r="I100" s="321"/>
      <c r="L100" s="321"/>
    </row>
    <row r="101" spans="1:25" s="310" customFormat="1" ht="12.75" customHeight="1" x14ac:dyDescent="0.3">
      <c r="A101" s="149"/>
      <c r="B101" s="322"/>
      <c r="C101" s="321"/>
      <c r="D101" s="321"/>
      <c r="E101" s="321"/>
      <c r="F101" s="321"/>
      <c r="G101" s="217"/>
      <c r="H101" s="321"/>
      <c r="I101" s="321"/>
      <c r="L101" s="321"/>
    </row>
    <row r="102" spans="1:25" s="310" customFormat="1" ht="12.75" customHeight="1" x14ac:dyDescent="0.3">
      <c r="A102" s="149"/>
      <c r="C102" s="321"/>
      <c r="D102" s="321"/>
      <c r="E102" s="321"/>
      <c r="F102" s="321"/>
      <c r="G102" s="321"/>
      <c r="H102" s="321"/>
      <c r="I102" s="321"/>
      <c r="L102" s="321"/>
    </row>
    <row r="103" spans="1:25" s="310" customFormat="1" ht="12.75" customHeight="1" x14ac:dyDescent="0.3">
      <c r="A103" s="149"/>
      <c r="C103" s="321"/>
      <c r="D103" s="321"/>
      <c r="E103" s="321"/>
      <c r="F103" s="321"/>
      <c r="G103" s="321"/>
      <c r="H103" s="321"/>
      <c r="I103" s="321"/>
      <c r="L103" s="321"/>
    </row>
    <row r="104" spans="1:25" s="310" customFormat="1" ht="12.75" customHeight="1" x14ac:dyDescent="0.3">
      <c r="A104" s="149"/>
      <c r="B104" s="322"/>
      <c r="C104" s="321"/>
      <c r="D104" s="321"/>
      <c r="E104" s="321"/>
      <c r="F104" s="321"/>
      <c r="G104" s="321"/>
      <c r="H104" s="321"/>
      <c r="I104" s="321"/>
      <c r="L104" s="321"/>
    </row>
    <row r="105" spans="1:25" s="310" customFormat="1" ht="12.75" customHeight="1" x14ac:dyDescent="0.3">
      <c r="A105" s="149"/>
      <c r="C105" s="321"/>
      <c r="D105" s="321"/>
      <c r="E105" s="321"/>
      <c r="F105" s="321"/>
      <c r="G105" s="321"/>
      <c r="H105" s="321"/>
      <c r="I105" s="321"/>
      <c r="L105" s="321"/>
    </row>
    <row r="106" spans="1:25" s="310" customFormat="1" ht="12.75" customHeight="1" x14ac:dyDescent="0.3">
      <c r="A106" s="149"/>
      <c r="B106" s="322"/>
      <c r="C106" s="321"/>
      <c r="D106" s="321"/>
      <c r="E106" s="321"/>
      <c r="F106" s="321"/>
      <c r="G106" s="321"/>
      <c r="H106" s="321"/>
      <c r="I106" s="321"/>
      <c r="L106" s="321"/>
    </row>
    <row r="107" spans="1:25" s="310" customFormat="1" ht="12.75" customHeight="1" x14ac:dyDescent="0.3">
      <c r="A107" s="149"/>
      <c r="B107" s="322"/>
      <c r="C107" s="321"/>
      <c r="D107" s="321"/>
      <c r="E107" s="321"/>
      <c r="F107" s="321"/>
      <c r="G107" s="321"/>
      <c r="H107" s="321"/>
      <c r="I107" s="321"/>
      <c r="L107" s="321"/>
    </row>
    <row r="108" spans="1:25" s="310" customFormat="1" ht="12.75" customHeight="1" x14ac:dyDescent="0.3">
      <c r="A108" s="149"/>
      <c r="C108" s="321"/>
      <c r="D108" s="321"/>
      <c r="E108" s="321"/>
      <c r="F108" s="321"/>
      <c r="G108" s="321"/>
      <c r="H108" s="321"/>
      <c r="I108" s="321"/>
      <c r="L108" s="321"/>
      <c r="Y108" s="326"/>
    </row>
    <row r="109" spans="1:25" s="310" customFormat="1" ht="12.75" customHeight="1" x14ac:dyDescent="0.3">
      <c r="A109" s="149"/>
      <c r="C109" s="321"/>
      <c r="D109" s="321"/>
      <c r="E109" s="321"/>
      <c r="F109" s="321"/>
      <c r="G109" s="321"/>
      <c r="H109" s="321"/>
      <c r="I109" s="321"/>
      <c r="L109" s="321"/>
      <c r="Y109" s="326"/>
    </row>
    <row r="110" spans="1:25" s="310" customFormat="1" ht="12.75" customHeight="1" x14ac:dyDescent="0.3">
      <c r="A110" s="149"/>
      <c r="C110" s="321"/>
      <c r="D110" s="321"/>
      <c r="E110" s="321"/>
      <c r="F110" s="321"/>
      <c r="G110" s="321"/>
      <c r="H110" s="321"/>
      <c r="I110" s="321"/>
      <c r="L110" s="321"/>
      <c r="Y110" s="326"/>
    </row>
    <row r="111" spans="1:25" s="310" customFormat="1" ht="12.75" customHeight="1" x14ac:dyDescent="0.3">
      <c r="A111" s="149"/>
      <c r="B111" s="322"/>
      <c r="C111" s="321"/>
      <c r="D111" s="321"/>
      <c r="E111" s="321"/>
      <c r="F111" s="321"/>
      <c r="G111" s="321"/>
      <c r="H111" s="321"/>
      <c r="I111" s="321"/>
      <c r="L111" s="321"/>
    </row>
    <row r="112" spans="1:25" s="310" customFormat="1" ht="12.75" customHeight="1" x14ac:dyDescent="0.3">
      <c r="A112" s="149"/>
      <c r="B112" s="322"/>
      <c r="C112" s="321"/>
      <c r="D112" s="321"/>
      <c r="E112" s="321"/>
      <c r="F112" s="321"/>
      <c r="G112" s="321"/>
      <c r="H112" s="321"/>
      <c r="I112" s="321"/>
      <c r="L112" s="321"/>
    </row>
    <row r="113" spans="1:25" s="310" customFormat="1" ht="12.75" customHeight="1" x14ac:dyDescent="0.3">
      <c r="A113" s="149"/>
      <c r="C113" s="321"/>
      <c r="D113" s="321"/>
      <c r="E113" s="321"/>
      <c r="F113" s="321"/>
      <c r="G113" s="321"/>
      <c r="H113" s="321"/>
      <c r="I113" s="321"/>
      <c r="L113" s="321"/>
      <c r="Y113" s="326"/>
    </row>
    <row r="114" spans="1:25" s="310" customFormat="1" ht="12.75" customHeight="1" x14ac:dyDescent="0.3">
      <c r="A114" s="149"/>
      <c r="B114" s="322"/>
      <c r="C114" s="321"/>
      <c r="D114" s="321"/>
      <c r="E114" s="321"/>
      <c r="F114" s="321"/>
      <c r="G114" s="321"/>
      <c r="H114" s="321"/>
      <c r="I114" s="321"/>
      <c r="L114" s="321"/>
    </row>
    <row r="115" spans="1:25" s="310" customFormat="1" ht="12.75" customHeight="1" x14ac:dyDescent="0.3">
      <c r="A115" s="149"/>
      <c r="B115" s="322"/>
      <c r="C115" s="321"/>
      <c r="D115" s="321"/>
      <c r="E115" s="321"/>
      <c r="F115" s="321"/>
      <c r="G115" s="321"/>
      <c r="H115" s="321"/>
      <c r="I115" s="321"/>
      <c r="L115" s="321"/>
    </row>
    <row r="116" spans="1:25" s="310" customFormat="1" ht="12.75" customHeight="1" x14ac:dyDescent="0.3">
      <c r="A116" s="149"/>
      <c r="C116" s="321"/>
      <c r="D116" s="321"/>
      <c r="E116" s="321"/>
      <c r="F116" s="321"/>
      <c r="G116" s="321"/>
      <c r="H116" s="321"/>
      <c r="I116" s="321"/>
      <c r="L116" s="321"/>
      <c r="Y116" s="326"/>
    </row>
    <row r="117" spans="1:25" s="310" customFormat="1" ht="12.75" customHeight="1" x14ac:dyDescent="0.3">
      <c r="A117" s="149"/>
      <c r="C117" s="321"/>
      <c r="D117" s="321"/>
      <c r="E117" s="321"/>
      <c r="F117" s="321"/>
      <c r="G117" s="321"/>
      <c r="H117" s="321"/>
      <c r="I117" s="321"/>
      <c r="L117" s="321"/>
      <c r="Y117" s="326"/>
    </row>
    <row r="118" spans="1:25" s="310" customFormat="1" ht="12.75" customHeight="1" x14ac:dyDescent="0.3">
      <c r="A118" s="149"/>
      <c r="C118" s="321"/>
      <c r="D118" s="321"/>
      <c r="E118" s="321"/>
      <c r="F118" s="321"/>
      <c r="G118" s="321"/>
      <c r="H118" s="321"/>
      <c r="I118" s="321"/>
      <c r="L118" s="321"/>
      <c r="Y118" s="326"/>
    </row>
    <row r="119" spans="1:25" s="310" customFormat="1" ht="12.75" customHeight="1" x14ac:dyDescent="0.3">
      <c r="A119" s="149"/>
      <c r="C119" s="321"/>
      <c r="D119" s="321"/>
      <c r="E119" s="321"/>
      <c r="F119" s="321"/>
      <c r="G119" s="321"/>
      <c r="H119" s="321"/>
      <c r="I119" s="321"/>
      <c r="L119" s="321"/>
      <c r="Y119" s="326"/>
    </row>
    <row r="120" spans="1:25" s="310" customFormat="1" ht="12.75" customHeight="1" x14ac:dyDescent="0.3">
      <c r="A120" s="149"/>
      <c r="C120" s="321"/>
      <c r="D120" s="321"/>
      <c r="E120" s="321"/>
      <c r="F120" s="321"/>
      <c r="G120" s="321"/>
      <c r="H120" s="321"/>
      <c r="I120" s="321"/>
      <c r="L120" s="321"/>
      <c r="Y120" s="326"/>
    </row>
    <row r="121" spans="1:25" s="310" customFormat="1" ht="12.75" customHeight="1" x14ac:dyDescent="0.3">
      <c r="A121" s="149"/>
      <c r="C121" s="321"/>
      <c r="D121" s="321"/>
      <c r="E121" s="321"/>
      <c r="F121" s="321"/>
      <c r="G121" s="321"/>
      <c r="H121" s="321"/>
      <c r="I121" s="321"/>
      <c r="L121" s="321"/>
      <c r="Y121" s="326"/>
    </row>
    <row r="122" spans="1:25" s="310" customFormat="1" ht="12.75" customHeight="1" x14ac:dyDescent="0.3">
      <c r="A122" s="149"/>
      <c r="C122" s="321"/>
      <c r="D122" s="321"/>
      <c r="E122" s="321"/>
      <c r="F122" s="321"/>
      <c r="G122" s="321"/>
      <c r="H122" s="321"/>
      <c r="I122" s="321"/>
      <c r="L122" s="321"/>
      <c r="Y122" s="326"/>
    </row>
    <row r="123" spans="1:25" s="310" customFormat="1" ht="12.75" customHeight="1" x14ac:dyDescent="0.3">
      <c r="A123" s="149"/>
      <c r="C123" s="321"/>
      <c r="D123" s="321"/>
      <c r="E123" s="321"/>
      <c r="F123" s="321"/>
      <c r="G123" s="321"/>
      <c r="H123" s="321"/>
      <c r="I123" s="321"/>
      <c r="L123" s="321"/>
      <c r="Y123" s="326"/>
    </row>
    <row r="124" spans="1:25" s="310" customFormat="1" ht="12.75" customHeight="1" x14ac:dyDescent="0.3">
      <c r="A124" s="149"/>
      <c r="C124" s="321"/>
      <c r="D124" s="321"/>
      <c r="E124" s="321"/>
      <c r="F124" s="321"/>
      <c r="G124" s="321"/>
      <c r="H124" s="321"/>
      <c r="I124" s="321"/>
      <c r="L124" s="321"/>
      <c r="Y124" s="326"/>
    </row>
    <row r="125" spans="1:25" s="310" customFormat="1" ht="12.75" customHeight="1" x14ac:dyDescent="0.3">
      <c r="A125" s="149"/>
      <c r="C125" s="321"/>
      <c r="D125" s="321"/>
      <c r="E125" s="321"/>
      <c r="F125" s="321"/>
      <c r="G125" s="321"/>
      <c r="H125" s="321"/>
      <c r="I125" s="321"/>
      <c r="L125" s="321"/>
      <c r="Y125" s="326"/>
    </row>
    <row r="126" spans="1:25" s="310" customFormat="1" ht="12.75" customHeight="1" x14ac:dyDescent="0.3">
      <c r="A126" s="149"/>
      <c r="C126" s="321"/>
      <c r="D126" s="321"/>
      <c r="E126" s="321"/>
      <c r="F126" s="321"/>
      <c r="G126" s="321"/>
      <c r="H126" s="321"/>
      <c r="I126" s="321"/>
      <c r="L126" s="321"/>
      <c r="Y126" s="326"/>
    </row>
    <row r="127" spans="1:25" s="310" customFormat="1" ht="12.75" customHeight="1" x14ac:dyDescent="0.3">
      <c r="A127" s="149"/>
      <c r="C127" s="321"/>
      <c r="D127" s="321"/>
      <c r="E127" s="321"/>
      <c r="F127" s="321"/>
      <c r="G127" s="321"/>
      <c r="H127" s="321"/>
      <c r="I127" s="321"/>
      <c r="L127" s="321"/>
      <c r="Y127" s="326"/>
    </row>
    <row r="128" spans="1:25" s="310" customFormat="1" ht="12.75" customHeight="1" x14ac:dyDescent="0.3">
      <c r="A128" s="149"/>
      <c r="C128" s="321"/>
      <c r="D128" s="321"/>
      <c r="E128" s="321"/>
      <c r="F128" s="321"/>
      <c r="G128" s="321"/>
      <c r="H128" s="321"/>
      <c r="I128" s="321"/>
      <c r="L128" s="321"/>
      <c r="Y128" s="326"/>
    </row>
    <row r="129" spans="1:25" s="310" customFormat="1" ht="12.75" customHeight="1" x14ac:dyDescent="0.3">
      <c r="A129" s="149"/>
      <c r="C129" s="321"/>
      <c r="D129" s="321"/>
      <c r="E129" s="321"/>
      <c r="F129" s="321"/>
      <c r="G129" s="321"/>
      <c r="H129" s="321"/>
      <c r="I129" s="321"/>
      <c r="L129" s="321"/>
      <c r="Y129" s="326"/>
    </row>
    <row r="130" spans="1:25" s="310" customFormat="1" ht="12.75" customHeight="1" x14ac:dyDescent="0.3">
      <c r="A130" s="149"/>
      <c r="C130" s="321"/>
      <c r="D130" s="321"/>
      <c r="E130" s="321"/>
      <c r="F130" s="321"/>
      <c r="G130" s="321"/>
      <c r="H130" s="321"/>
      <c r="I130" s="321"/>
      <c r="L130" s="321"/>
      <c r="Y130" s="326"/>
    </row>
    <row r="131" spans="1:25" s="310" customFormat="1" ht="12.75" customHeight="1" x14ac:dyDescent="0.3">
      <c r="A131" s="149"/>
      <c r="C131" s="321"/>
      <c r="D131" s="321"/>
      <c r="E131" s="321"/>
      <c r="F131" s="321"/>
      <c r="G131" s="321"/>
      <c r="H131" s="321"/>
      <c r="I131" s="321"/>
      <c r="L131" s="321"/>
      <c r="Y131" s="326"/>
    </row>
    <row r="132" spans="1:25" s="310" customFormat="1" ht="12.75" customHeight="1" x14ac:dyDescent="0.3">
      <c r="A132" s="149"/>
      <c r="C132" s="321"/>
      <c r="D132" s="321"/>
      <c r="E132" s="321"/>
      <c r="F132" s="321"/>
      <c r="G132" s="321"/>
      <c r="H132" s="321"/>
      <c r="I132" s="321"/>
      <c r="L132" s="321"/>
      <c r="Y132" s="326"/>
    </row>
    <row r="133" spans="1:25" s="310" customFormat="1" ht="12.75" customHeight="1" x14ac:dyDescent="0.3">
      <c r="A133" s="149"/>
      <c r="C133" s="321"/>
      <c r="D133" s="321"/>
      <c r="E133" s="321"/>
      <c r="F133" s="321"/>
      <c r="G133" s="321"/>
      <c r="H133" s="321"/>
      <c r="I133" s="321"/>
      <c r="L133" s="321"/>
      <c r="Y133" s="326"/>
    </row>
    <row r="134" spans="1:25" s="310" customFormat="1" ht="12.75" customHeight="1" x14ac:dyDescent="0.3">
      <c r="A134" s="149"/>
      <c r="C134" s="321"/>
      <c r="D134" s="321"/>
      <c r="E134" s="321"/>
      <c r="F134" s="321"/>
      <c r="G134" s="321"/>
      <c r="H134" s="321"/>
      <c r="I134" s="321"/>
      <c r="L134" s="321"/>
      <c r="Y134" s="326"/>
    </row>
    <row r="135" spans="1:25" s="310" customFormat="1" ht="12.75" customHeight="1" x14ac:dyDescent="0.3">
      <c r="A135" s="149"/>
      <c r="C135" s="321"/>
      <c r="D135" s="321"/>
      <c r="E135" s="321"/>
      <c r="F135" s="321"/>
      <c r="G135" s="321"/>
      <c r="H135" s="321"/>
      <c r="I135" s="321"/>
      <c r="L135" s="321"/>
      <c r="Y135" s="326"/>
    </row>
    <row r="136" spans="1:25" s="310" customFormat="1" ht="12.75" customHeight="1" x14ac:dyDescent="0.3">
      <c r="A136" s="149"/>
      <c r="C136" s="321"/>
      <c r="D136" s="321"/>
      <c r="E136" s="321"/>
      <c r="F136" s="321"/>
      <c r="G136" s="321"/>
      <c r="H136" s="321"/>
      <c r="I136" s="321"/>
      <c r="L136" s="321"/>
      <c r="Y136" s="326"/>
    </row>
    <row r="137" spans="1:25" s="310" customFormat="1" ht="12.75" customHeight="1" x14ac:dyDescent="0.3">
      <c r="A137" s="149"/>
      <c r="C137" s="321"/>
      <c r="D137" s="321"/>
      <c r="E137" s="321"/>
      <c r="F137" s="321"/>
      <c r="G137" s="321"/>
      <c r="H137" s="321"/>
      <c r="I137" s="321"/>
      <c r="L137" s="321"/>
      <c r="Y137" s="326"/>
    </row>
    <row r="138" spans="1:25" s="310" customFormat="1" ht="12.75" customHeight="1" x14ac:dyDescent="0.3">
      <c r="A138" s="149"/>
      <c r="C138" s="321"/>
      <c r="D138" s="321"/>
      <c r="E138" s="321"/>
      <c r="F138" s="321"/>
      <c r="G138" s="321"/>
      <c r="H138" s="321"/>
      <c r="I138" s="321"/>
      <c r="L138" s="321"/>
      <c r="Y138" s="326"/>
    </row>
    <row r="139" spans="1:25" s="310" customFormat="1" ht="12.75" customHeight="1" x14ac:dyDescent="0.3">
      <c r="A139" s="149"/>
      <c r="C139" s="321"/>
      <c r="D139" s="321"/>
      <c r="E139" s="321"/>
      <c r="F139" s="321"/>
      <c r="G139" s="321"/>
      <c r="H139" s="321"/>
      <c r="I139" s="321"/>
      <c r="L139" s="321"/>
      <c r="Y139" s="326"/>
    </row>
    <row r="140" spans="1:25" s="310" customFormat="1" ht="12.75" customHeight="1" x14ac:dyDescent="0.3">
      <c r="A140" s="149"/>
      <c r="C140" s="321"/>
      <c r="D140" s="321"/>
      <c r="E140" s="321"/>
      <c r="F140" s="321"/>
      <c r="G140" s="321"/>
      <c r="H140" s="321"/>
      <c r="I140" s="321"/>
      <c r="L140" s="321"/>
      <c r="Y140" s="326"/>
    </row>
    <row r="141" spans="1:25" s="310" customFormat="1" ht="12.75" customHeight="1" x14ac:dyDescent="0.3">
      <c r="A141" s="149"/>
      <c r="C141" s="321"/>
      <c r="D141" s="321"/>
      <c r="E141" s="321"/>
      <c r="F141" s="321"/>
      <c r="G141" s="321"/>
      <c r="H141" s="321"/>
      <c r="I141" s="321"/>
      <c r="L141" s="321"/>
      <c r="Y141" s="326"/>
    </row>
    <row r="142" spans="1:25" s="310" customFormat="1" ht="12.75" customHeight="1" x14ac:dyDescent="0.3">
      <c r="A142" s="149"/>
      <c r="C142" s="321"/>
      <c r="D142" s="321"/>
      <c r="E142" s="321"/>
      <c r="F142" s="321"/>
      <c r="G142" s="321"/>
      <c r="H142" s="321"/>
      <c r="I142" s="321"/>
      <c r="L142" s="321"/>
      <c r="Y142" s="326"/>
    </row>
    <row r="143" spans="1:25" s="310" customFormat="1" ht="12.75" customHeight="1" x14ac:dyDescent="0.3">
      <c r="A143" s="149"/>
      <c r="C143" s="321"/>
      <c r="D143" s="321"/>
      <c r="E143" s="321"/>
      <c r="F143" s="321"/>
      <c r="G143" s="321"/>
      <c r="H143" s="321"/>
      <c r="I143" s="321"/>
      <c r="L143" s="321"/>
      <c r="Y143" s="326"/>
    </row>
    <row r="144" spans="1:25" s="310" customFormat="1" ht="12.75" customHeight="1" x14ac:dyDescent="0.3">
      <c r="A144" s="149"/>
      <c r="C144" s="321"/>
      <c r="D144" s="321"/>
      <c r="E144" s="321"/>
      <c r="F144" s="321"/>
      <c r="G144" s="321"/>
      <c r="H144" s="321"/>
      <c r="I144" s="321"/>
      <c r="L144" s="321"/>
      <c r="Y144" s="326"/>
    </row>
    <row r="145" spans="1:25" s="310" customFormat="1" ht="12.75" customHeight="1" x14ac:dyDescent="0.3">
      <c r="A145" s="149"/>
      <c r="C145" s="321"/>
      <c r="D145" s="321"/>
      <c r="E145" s="321"/>
      <c r="F145" s="321"/>
      <c r="G145" s="321"/>
      <c r="H145" s="321"/>
      <c r="I145" s="321"/>
      <c r="L145" s="321"/>
      <c r="Y145" s="326"/>
    </row>
    <row r="146" spans="1:25" s="310" customFormat="1" ht="12.75" customHeight="1" x14ac:dyDescent="0.3">
      <c r="A146" s="149"/>
      <c r="C146" s="321"/>
      <c r="D146" s="321"/>
      <c r="E146" s="321"/>
      <c r="F146" s="321"/>
      <c r="G146" s="321"/>
      <c r="H146" s="321"/>
      <c r="I146" s="321"/>
      <c r="L146" s="321"/>
      <c r="Y146" s="326"/>
    </row>
    <row r="147" spans="1:25" s="310" customFormat="1" ht="12.75" customHeight="1" x14ac:dyDescent="0.3">
      <c r="A147" s="149"/>
      <c r="C147" s="321"/>
      <c r="D147" s="321"/>
      <c r="E147" s="321"/>
      <c r="F147" s="321"/>
      <c r="G147" s="321"/>
      <c r="H147" s="321"/>
      <c r="I147" s="321"/>
      <c r="L147" s="321"/>
      <c r="Y147" s="326"/>
    </row>
    <row r="148" spans="1:25" s="310" customFormat="1" ht="12.75" customHeight="1" x14ac:dyDescent="0.3">
      <c r="A148" s="149"/>
      <c r="C148" s="321"/>
      <c r="D148" s="321"/>
      <c r="E148" s="321"/>
      <c r="F148" s="321"/>
      <c r="G148" s="321"/>
      <c r="H148" s="321"/>
      <c r="I148" s="321"/>
      <c r="L148" s="321"/>
      <c r="Y148" s="326"/>
    </row>
    <row r="149" spans="1:25" s="310" customFormat="1" ht="12.75" customHeight="1" x14ac:dyDescent="0.3">
      <c r="A149" s="149"/>
      <c r="C149" s="321"/>
      <c r="D149" s="321"/>
      <c r="E149" s="321"/>
      <c r="F149" s="321"/>
      <c r="G149" s="321"/>
      <c r="H149" s="321"/>
      <c r="I149" s="321"/>
      <c r="L149" s="321"/>
      <c r="Y149" s="326"/>
    </row>
    <row r="150" spans="1:25" s="310" customFormat="1" ht="12.75" customHeight="1" x14ac:dyDescent="0.3">
      <c r="A150" s="149"/>
      <c r="C150" s="321"/>
      <c r="D150" s="321"/>
      <c r="E150" s="321"/>
      <c r="F150" s="321"/>
      <c r="G150" s="321"/>
      <c r="H150" s="321"/>
      <c r="I150" s="321"/>
      <c r="L150" s="321"/>
      <c r="Y150" s="326"/>
    </row>
    <row r="151" spans="1:25" s="310" customFormat="1" ht="12.75" customHeight="1" x14ac:dyDescent="0.3">
      <c r="A151" s="149"/>
      <c r="C151" s="321"/>
      <c r="D151" s="321"/>
      <c r="E151" s="321"/>
      <c r="F151" s="321"/>
      <c r="G151" s="321"/>
      <c r="H151" s="321"/>
      <c r="I151" s="321"/>
      <c r="L151" s="321"/>
      <c r="Y151" s="326"/>
    </row>
    <row r="152" spans="1:25" s="310" customFormat="1" ht="12.75" customHeight="1" x14ac:dyDescent="0.3">
      <c r="A152" s="149"/>
      <c r="C152" s="321"/>
      <c r="D152" s="321"/>
      <c r="E152" s="321"/>
      <c r="F152" s="321"/>
      <c r="G152" s="321"/>
      <c r="H152" s="321"/>
      <c r="I152" s="321"/>
      <c r="L152" s="321"/>
      <c r="Y152" s="326"/>
    </row>
    <row r="153" spans="1:25" s="310" customFormat="1" ht="12.75" customHeight="1" x14ac:dyDescent="0.3">
      <c r="A153" s="149"/>
      <c r="C153" s="321"/>
      <c r="D153" s="321"/>
      <c r="E153" s="321"/>
      <c r="F153" s="321"/>
      <c r="G153" s="321"/>
      <c r="H153" s="321"/>
      <c r="I153" s="321"/>
      <c r="L153" s="321"/>
      <c r="Y153" s="326"/>
    </row>
    <row r="154" spans="1:25" s="310" customFormat="1" ht="12.75" customHeight="1" x14ac:dyDescent="0.3">
      <c r="A154" s="149"/>
      <c r="C154" s="321"/>
      <c r="D154" s="321"/>
      <c r="E154" s="321"/>
      <c r="F154" s="321"/>
      <c r="G154" s="321"/>
      <c r="H154" s="321"/>
      <c r="I154" s="321"/>
      <c r="L154" s="321"/>
      <c r="Y154" s="326"/>
    </row>
    <row r="155" spans="1:25" s="310" customFormat="1" ht="12.75" customHeight="1" x14ac:dyDescent="0.3">
      <c r="A155" s="149"/>
      <c r="C155" s="321"/>
      <c r="D155" s="321"/>
      <c r="E155" s="321"/>
      <c r="F155" s="321"/>
      <c r="G155" s="321"/>
      <c r="H155" s="321"/>
      <c r="I155" s="321"/>
      <c r="L155" s="321"/>
      <c r="Y155" s="326"/>
    </row>
    <row r="156" spans="1:25" s="310" customFormat="1" ht="12.75" customHeight="1" x14ac:dyDescent="0.3">
      <c r="A156" s="149"/>
      <c r="C156" s="321"/>
      <c r="D156" s="321"/>
      <c r="E156" s="321"/>
      <c r="F156" s="321"/>
      <c r="G156" s="321"/>
      <c r="H156" s="321"/>
      <c r="I156" s="321"/>
      <c r="L156" s="321"/>
      <c r="Y156" s="326"/>
    </row>
    <row r="157" spans="1:25" s="310" customFormat="1" ht="12.75" customHeight="1" x14ac:dyDescent="0.3">
      <c r="A157" s="149"/>
      <c r="C157" s="321"/>
      <c r="D157" s="321"/>
      <c r="E157" s="321"/>
      <c r="F157" s="321"/>
      <c r="G157" s="321"/>
      <c r="H157" s="321"/>
      <c r="I157" s="321"/>
      <c r="L157" s="321"/>
      <c r="Y157" s="326"/>
    </row>
    <row r="158" spans="1:25" s="310" customFormat="1" ht="12.75" customHeight="1" x14ac:dyDescent="0.3">
      <c r="A158" s="149"/>
      <c r="C158" s="321"/>
      <c r="D158" s="321"/>
      <c r="E158" s="321"/>
      <c r="F158" s="321"/>
      <c r="G158" s="321"/>
      <c r="H158" s="321"/>
      <c r="I158" s="321"/>
      <c r="L158" s="321"/>
      <c r="Y158" s="326"/>
    </row>
    <row r="159" spans="1:25" s="310" customFormat="1" ht="12.75" customHeight="1" x14ac:dyDescent="0.3">
      <c r="A159" s="149"/>
      <c r="C159" s="321"/>
      <c r="D159" s="321"/>
      <c r="E159" s="321"/>
      <c r="F159" s="321"/>
      <c r="G159" s="321"/>
      <c r="H159" s="321"/>
      <c r="I159" s="321"/>
      <c r="L159" s="321"/>
      <c r="Y159" s="326"/>
    </row>
    <row r="160" spans="1:25" s="310" customFormat="1" ht="12.75" customHeight="1" x14ac:dyDescent="0.3">
      <c r="A160" s="149"/>
      <c r="C160" s="321"/>
      <c r="D160" s="321"/>
      <c r="E160" s="321"/>
      <c r="F160" s="321"/>
      <c r="G160" s="321"/>
      <c r="H160" s="321"/>
      <c r="I160" s="321"/>
      <c r="L160" s="321"/>
      <c r="Y160" s="326"/>
    </row>
    <row r="161" spans="1:25" s="310" customFormat="1" ht="12.75" customHeight="1" x14ac:dyDescent="0.3">
      <c r="A161" s="149"/>
      <c r="C161" s="321"/>
      <c r="D161" s="321"/>
      <c r="E161" s="321"/>
      <c r="F161" s="321"/>
      <c r="G161" s="321"/>
      <c r="H161" s="321"/>
      <c r="I161" s="321"/>
      <c r="L161" s="321"/>
      <c r="Y161" s="326"/>
    </row>
    <row r="162" spans="1:25" s="310" customFormat="1" ht="12.75" customHeight="1" x14ac:dyDescent="0.3">
      <c r="A162" s="149"/>
      <c r="C162" s="321"/>
      <c r="D162" s="321"/>
      <c r="E162" s="321"/>
      <c r="F162" s="321"/>
      <c r="G162" s="321"/>
      <c r="H162" s="321"/>
      <c r="I162" s="321"/>
      <c r="L162" s="321"/>
      <c r="Y162" s="326"/>
    </row>
    <row r="163" spans="1:25" s="310" customFormat="1" ht="12.75" customHeight="1" x14ac:dyDescent="0.3">
      <c r="A163" s="149"/>
      <c r="C163" s="321"/>
      <c r="D163" s="321"/>
      <c r="E163" s="321"/>
      <c r="F163" s="321"/>
      <c r="G163" s="321"/>
      <c r="H163" s="321"/>
      <c r="I163" s="321"/>
      <c r="L163" s="321"/>
      <c r="Y163" s="326"/>
    </row>
    <row r="164" spans="1:25" s="310" customFormat="1" ht="12.75" customHeight="1" x14ac:dyDescent="0.3">
      <c r="A164" s="149"/>
      <c r="C164" s="321"/>
      <c r="D164" s="321"/>
      <c r="E164" s="321"/>
      <c r="F164" s="321"/>
      <c r="G164" s="321"/>
      <c r="H164" s="321"/>
      <c r="I164" s="321"/>
      <c r="L164" s="321"/>
      <c r="Y164" s="326"/>
    </row>
    <row r="165" spans="1:25" s="310" customFormat="1" ht="12.75" customHeight="1" x14ac:dyDescent="0.3">
      <c r="A165" s="149"/>
      <c r="C165" s="321"/>
      <c r="D165" s="321"/>
      <c r="E165" s="321"/>
      <c r="F165" s="321"/>
      <c r="G165" s="321"/>
      <c r="H165" s="321"/>
      <c r="I165" s="321"/>
      <c r="L165" s="321"/>
      <c r="Y165" s="326"/>
    </row>
    <row r="166" spans="1:25" s="310" customFormat="1" ht="12.75" customHeight="1" x14ac:dyDescent="0.3">
      <c r="A166" s="149"/>
      <c r="C166" s="321"/>
      <c r="D166" s="321"/>
      <c r="E166" s="321"/>
      <c r="F166" s="321"/>
      <c r="G166" s="321"/>
      <c r="H166" s="321"/>
      <c r="I166" s="321"/>
      <c r="L166" s="321"/>
      <c r="Y166" s="326"/>
    </row>
    <row r="167" spans="1:25" s="310" customFormat="1" ht="12.75" customHeight="1" x14ac:dyDescent="0.3">
      <c r="A167" s="149"/>
      <c r="C167" s="321"/>
      <c r="D167" s="321"/>
      <c r="E167" s="321"/>
      <c r="F167" s="321"/>
      <c r="G167" s="321"/>
      <c r="H167" s="321"/>
      <c r="I167" s="321"/>
      <c r="L167" s="321"/>
      <c r="Y167" s="326"/>
    </row>
    <row r="168" spans="1:25" s="310" customFormat="1" ht="12.75" customHeight="1" x14ac:dyDescent="0.3">
      <c r="A168" s="149"/>
      <c r="C168" s="321"/>
      <c r="D168" s="321"/>
      <c r="E168" s="321"/>
      <c r="F168" s="321"/>
      <c r="G168" s="321"/>
      <c r="H168" s="321"/>
      <c r="I168" s="321"/>
      <c r="L168" s="321"/>
      <c r="Y168" s="326"/>
    </row>
    <row r="169" spans="1:25" s="310" customFormat="1" ht="12.75" customHeight="1" x14ac:dyDescent="0.3">
      <c r="A169" s="149"/>
      <c r="C169" s="321"/>
      <c r="D169" s="321"/>
      <c r="E169" s="321"/>
      <c r="F169" s="321"/>
      <c r="G169" s="321"/>
      <c r="H169" s="321"/>
      <c r="I169" s="321"/>
      <c r="L169" s="321"/>
      <c r="Y169" s="326"/>
    </row>
    <row r="170" spans="1:25" s="310" customFormat="1" ht="12.75" customHeight="1" x14ac:dyDescent="0.3">
      <c r="A170" s="149"/>
      <c r="C170" s="321"/>
      <c r="D170" s="321"/>
      <c r="E170" s="321"/>
      <c r="F170" s="321"/>
      <c r="G170" s="321"/>
      <c r="H170" s="321"/>
      <c r="I170" s="321"/>
      <c r="L170" s="321"/>
      <c r="Y170" s="326"/>
    </row>
    <row r="171" spans="1:25" s="310" customFormat="1" ht="12.75" customHeight="1" x14ac:dyDescent="0.3">
      <c r="A171" s="149"/>
      <c r="C171" s="321"/>
      <c r="D171" s="321"/>
      <c r="E171" s="321"/>
      <c r="F171" s="321"/>
      <c r="G171" s="321"/>
      <c r="H171" s="321"/>
      <c r="I171" s="321"/>
      <c r="L171" s="321"/>
      <c r="Y171" s="326"/>
    </row>
    <row r="172" spans="1:25" s="310" customFormat="1" ht="12.75" customHeight="1" x14ac:dyDescent="0.3">
      <c r="A172" s="149"/>
      <c r="C172" s="321"/>
      <c r="D172" s="321"/>
      <c r="E172" s="321"/>
      <c r="F172" s="321"/>
      <c r="G172" s="321"/>
      <c r="H172" s="321"/>
      <c r="I172" s="321"/>
      <c r="L172" s="321"/>
      <c r="Y172" s="326"/>
    </row>
    <row r="173" spans="1:25" s="310" customFormat="1" ht="12.75" customHeight="1" x14ac:dyDescent="0.3">
      <c r="A173" s="149"/>
      <c r="C173" s="321"/>
      <c r="D173" s="321"/>
      <c r="E173" s="321"/>
      <c r="F173" s="321"/>
      <c r="G173" s="321"/>
      <c r="H173" s="321"/>
      <c r="I173" s="321"/>
      <c r="L173" s="321"/>
      <c r="Y173" s="326"/>
    </row>
    <row r="174" spans="1:25" s="310" customFormat="1" ht="12.75" customHeight="1" x14ac:dyDescent="0.3">
      <c r="A174" s="149"/>
      <c r="C174" s="321"/>
      <c r="D174" s="321"/>
      <c r="E174" s="321"/>
      <c r="F174" s="321"/>
      <c r="G174" s="321"/>
      <c r="H174" s="321"/>
      <c r="I174" s="321"/>
      <c r="L174" s="321"/>
      <c r="Y174" s="326"/>
    </row>
    <row r="175" spans="1:25" s="310" customFormat="1" ht="12.75" customHeight="1" x14ac:dyDescent="0.3">
      <c r="A175" s="149"/>
      <c r="C175" s="321"/>
      <c r="D175" s="321"/>
      <c r="E175" s="321"/>
      <c r="F175" s="321"/>
      <c r="G175" s="321"/>
      <c r="H175" s="321"/>
      <c r="I175" s="321"/>
      <c r="L175" s="321"/>
      <c r="Y175" s="326"/>
    </row>
    <row r="176" spans="1:25" s="310" customFormat="1" ht="12.75" customHeight="1" x14ac:dyDescent="0.3">
      <c r="A176" s="149"/>
      <c r="C176" s="321"/>
      <c r="D176" s="321"/>
      <c r="E176" s="321"/>
      <c r="F176" s="321"/>
      <c r="G176" s="321"/>
      <c r="H176" s="321"/>
      <c r="I176" s="321"/>
      <c r="L176" s="321"/>
      <c r="Y176" s="326"/>
    </row>
    <row r="177" spans="1:25" s="310" customFormat="1" ht="12.75" customHeight="1" x14ac:dyDescent="0.3">
      <c r="A177" s="149"/>
      <c r="C177" s="321"/>
      <c r="D177" s="321"/>
      <c r="E177" s="321"/>
      <c r="F177" s="321"/>
      <c r="G177" s="321"/>
      <c r="H177" s="321"/>
      <c r="I177" s="321"/>
      <c r="L177" s="321"/>
      <c r="Y177" s="326"/>
    </row>
    <row r="178" spans="1:25" s="310" customFormat="1" ht="12.75" customHeight="1" x14ac:dyDescent="0.3">
      <c r="A178" s="149"/>
      <c r="C178" s="321"/>
      <c r="D178" s="321"/>
      <c r="E178" s="321"/>
      <c r="F178" s="321"/>
      <c r="G178" s="321"/>
      <c r="H178" s="321"/>
      <c r="I178" s="321"/>
      <c r="L178" s="321"/>
      <c r="Y178" s="326"/>
    </row>
    <row r="179" spans="1:25" s="310" customFormat="1" ht="12.75" customHeight="1" x14ac:dyDescent="0.3">
      <c r="A179" s="149"/>
      <c r="C179" s="321"/>
      <c r="D179" s="321"/>
      <c r="E179" s="321"/>
      <c r="F179" s="321"/>
      <c r="G179" s="321"/>
      <c r="H179" s="321"/>
      <c r="I179" s="321"/>
      <c r="L179" s="321"/>
      <c r="Y179" s="326"/>
    </row>
    <row r="180" spans="1:25" s="310" customFormat="1" ht="12.75" customHeight="1" x14ac:dyDescent="0.3">
      <c r="A180" s="149"/>
      <c r="C180" s="321"/>
      <c r="D180" s="321"/>
      <c r="E180" s="321"/>
      <c r="F180" s="321"/>
      <c r="G180" s="321"/>
      <c r="H180" s="321"/>
      <c r="I180" s="321"/>
      <c r="L180" s="321"/>
      <c r="Y180" s="326"/>
    </row>
    <row r="181" spans="1:25" s="310" customFormat="1" ht="12.75" customHeight="1" x14ac:dyDescent="0.3">
      <c r="A181" s="149"/>
      <c r="C181" s="321"/>
      <c r="D181" s="321"/>
      <c r="E181" s="321"/>
      <c r="F181" s="321"/>
      <c r="G181" s="321"/>
      <c r="H181" s="321"/>
      <c r="I181" s="321"/>
      <c r="L181" s="321"/>
      <c r="Y181" s="326"/>
    </row>
    <row r="182" spans="1:25" s="310" customFormat="1" ht="12.75" customHeight="1" x14ac:dyDescent="0.3">
      <c r="A182" s="149"/>
      <c r="C182" s="321"/>
      <c r="D182" s="321"/>
      <c r="E182" s="321"/>
      <c r="F182" s="321"/>
      <c r="G182" s="321"/>
      <c r="H182" s="321"/>
      <c r="I182" s="321"/>
      <c r="L182" s="321"/>
      <c r="Y182" s="326"/>
    </row>
    <row r="183" spans="1:25" s="310" customFormat="1" ht="12.75" customHeight="1" x14ac:dyDescent="0.3">
      <c r="A183" s="149"/>
      <c r="C183" s="321"/>
      <c r="D183" s="321"/>
      <c r="E183" s="321"/>
      <c r="F183" s="321"/>
      <c r="G183" s="321"/>
      <c r="H183" s="321"/>
      <c r="I183" s="321"/>
      <c r="L183" s="321"/>
      <c r="Y183" s="326"/>
    </row>
    <row r="184" spans="1:25" s="310" customFormat="1" ht="12.75" customHeight="1" x14ac:dyDescent="0.3">
      <c r="A184" s="149"/>
      <c r="C184" s="321"/>
      <c r="D184" s="321"/>
      <c r="E184" s="321"/>
      <c r="F184" s="321"/>
      <c r="G184" s="321"/>
      <c r="H184" s="321"/>
      <c r="I184" s="321"/>
      <c r="L184" s="321"/>
      <c r="Y184" s="326"/>
    </row>
    <row r="185" spans="1:25" s="310" customFormat="1" ht="12.75" customHeight="1" x14ac:dyDescent="0.3">
      <c r="A185" s="149"/>
      <c r="C185" s="321"/>
      <c r="D185" s="321"/>
      <c r="E185" s="321"/>
      <c r="F185" s="321"/>
      <c r="G185" s="321"/>
      <c r="H185" s="321"/>
      <c r="I185" s="321"/>
      <c r="L185" s="321"/>
      <c r="Y185" s="326"/>
    </row>
    <row r="186" spans="1:25" s="310" customFormat="1" ht="12.75" customHeight="1" x14ac:dyDescent="0.3">
      <c r="A186" s="149"/>
      <c r="C186" s="321"/>
      <c r="D186" s="321"/>
      <c r="E186" s="321"/>
      <c r="F186" s="321"/>
      <c r="G186" s="321"/>
      <c r="H186" s="321"/>
      <c r="I186" s="321"/>
      <c r="L186" s="321"/>
      <c r="Y186" s="326"/>
    </row>
    <row r="187" spans="1:25" s="310" customFormat="1" ht="12.75" customHeight="1" x14ac:dyDescent="0.3">
      <c r="A187" s="149"/>
      <c r="C187" s="321"/>
      <c r="D187" s="321"/>
      <c r="E187" s="321"/>
      <c r="F187" s="321"/>
      <c r="G187" s="321"/>
      <c r="H187" s="321"/>
      <c r="I187" s="321"/>
      <c r="L187" s="321"/>
      <c r="Y187" s="326"/>
    </row>
    <row r="188" spans="1:25" s="310" customFormat="1" ht="12.75" customHeight="1" x14ac:dyDescent="0.3">
      <c r="A188" s="149"/>
      <c r="C188" s="321"/>
      <c r="D188" s="321"/>
      <c r="E188" s="321"/>
      <c r="F188" s="321"/>
      <c r="G188" s="321"/>
      <c r="H188" s="321"/>
      <c r="I188" s="321"/>
      <c r="L188" s="321"/>
      <c r="Y188" s="326"/>
    </row>
    <row r="189" spans="1:25" s="310" customFormat="1" ht="12.75" customHeight="1" x14ac:dyDescent="0.3">
      <c r="A189" s="149"/>
      <c r="C189" s="321"/>
      <c r="D189" s="321"/>
      <c r="E189" s="321"/>
      <c r="F189" s="321"/>
      <c r="G189" s="321"/>
      <c r="H189" s="321"/>
      <c r="I189" s="321"/>
      <c r="L189" s="321"/>
      <c r="Y189" s="326"/>
    </row>
    <row r="190" spans="1:25" s="310" customFormat="1" ht="12.75" customHeight="1" x14ac:dyDescent="0.3">
      <c r="A190" s="149"/>
      <c r="C190" s="321"/>
      <c r="D190" s="321"/>
      <c r="E190" s="321"/>
      <c r="F190" s="321"/>
      <c r="G190" s="321"/>
      <c r="H190" s="321"/>
      <c r="I190" s="321"/>
      <c r="L190" s="321"/>
      <c r="Y190" s="326"/>
    </row>
    <row r="191" spans="1:25" s="310" customFormat="1" ht="12.75" customHeight="1" x14ac:dyDescent="0.3">
      <c r="A191" s="149"/>
      <c r="C191" s="321"/>
      <c r="D191" s="321"/>
      <c r="E191" s="321"/>
      <c r="F191" s="321"/>
      <c r="G191" s="321"/>
      <c r="H191" s="321"/>
      <c r="I191" s="321"/>
      <c r="L191" s="321"/>
      <c r="Y191" s="326"/>
    </row>
    <row r="192" spans="1:25" s="310" customFormat="1" ht="12.75" customHeight="1" x14ac:dyDescent="0.3">
      <c r="A192" s="149"/>
      <c r="C192" s="321"/>
      <c r="D192" s="321"/>
      <c r="E192" s="321"/>
      <c r="F192" s="321"/>
      <c r="G192" s="321"/>
      <c r="H192" s="321"/>
      <c r="I192" s="321"/>
      <c r="L192" s="321"/>
      <c r="Y192" s="326"/>
    </row>
    <row r="193" spans="1:25" s="310" customFormat="1" ht="12.75" customHeight="1" x14ac:dyDescent="0.3">
      <c r="A193" s="149"/>
      <c r="C193" s="321"/>
      <c r="D193" s="321"/>
      <c r="E193" s="321"/>
      <c r="F193" s="321"/>
      <c r="G193" s="321"/>
      <c r="H193" s="321"/>
      <c r="I193" s="321"/>
      <c r="L193" s="321"/>
      <c r="Y193" s="326"/>
    </row>
    <row r="194" spans="1:25" s="310" customFormat="1" ht="12.75" customHeight="1" x14ac:dyDescent="0.3">
      <c r="A194" s="149"/>
      <c r="C194" s="321"/>
      <c r="D194" s="321"/>
      <c r="E194" s="321"/>
      <c r="F194" s="321"/>
      <c r="G194" s="321"/>
      <c r="H194" s="321"/>
      <c r="I194" s="321"/>
      <c r="L194" s="321"/>
      <c r="Y194" s="326"/>
    </row>
    <row r="195" spans="1:25" s="310" customFormat="1" ht="12.75" customHeight="1" x14ac:dyDescent="0.3">
      <c r="A195" s="149"/>
      <c r="C195" s="321"/>
      <c r="D195" s="321"/>
      <c r="E195" s="321"/>
      <c r="F195" s="321"/>
      <c r="G195" s="321"/>
      <c r="H195" s="321"/>
      <c r="I195" s="321"/>
      <c r="L195" s="321"/>
      <c r="Y195" s="326"/>
    </row>
    <row r="196" spans="1:25" s="310" customFormat="1" ht="12.75" customHeight="1" x14ac:dyDescent="0.3">
      <c r="A196" s="149"/>
      <c r="C196" s="321"/>
      <c r="D196" s="321"/>
      <c r="E196" s="321"/>
      <c r="F196" s="321"/>
      <c r="G196" s="321"/>
      <c r="H196" s="321"/>
      <c r="I196" s="321"/>
      <c r="L196" s="321"/>
      <c r="Y196" s="326"/>
    </row>
    <row r="197" spans="1:25" s="310" customFormat="1" ht="12.75" customHeight="1" x14ac:dyDescent="0.3">
      <c r="A197" s="149"/>
      <c r="C197" s="321"/>
      <c r="D197" s="321"/>
      <c r="E197" s="321"/>
      <c r="F197" s="321"/>
      <c r="G197" s="321"/>
      <c r="H197" s="321"/>
      <c r="I197" s="321"/>
      <c r="L197" s="321"/>
      <c r="Y197" s="326"/>
    </row>
    <row r="198" spans="1:25" s="310" customFormat="1" ht="12.75" customHeight="1" x14ac:dyDescent="0.3">
      <c r="A198" s="149"/>
      <c r="C198" s="321"/>
      <c r="D198" s="321"/>
      <c r="E198" s="321"/>
      <c r="F198" s="321"/>
      <c r="G198" s="321"/>
      <c r="H198" s="321"/>
      <c r="I198" s="321"/>
      <c r="L198" s="321"/>
      <c r="Y198" s="326"/>
    </row>
    <row r="199" spans="1:25" s="310" customFormat="1" ht="12.75" customHeight="1" x14ac:dyDescent="0.3">
      <c r="A199" s="149"/>
      <c r="C199" s="321"/>
      <c r="D199" s="321"/>
      <c r="E199" s="321"/>
      <c r="F199" s="321"/>
      <c r="G199" s="321"/>
      <c r="H199" s="321"/>
      <c r="I199" s="321"/>
      <c r="L199" s="321"/>
      <c r="Y199" s="326"/>
    </row>
    <row r="200" spans="1:25" s="310" customFormat="1" ht="12.75" customHeight="1" x14ac:dyDescent="0.3">
      <c r="A200" s="149"/>
      <c r="C200" s="321"/>
      <c r="D200" s="321"/>
      <c r="E200" s="321"/>
      <c r="F200" s="321"/>
      <c r="G200" s="321"/>
      <c r="H200" s="321"/>
      <c r="I200" s="321"/>
      <c r="L200" s="321"/>
      <c r="Y200" s="326"/>
    </row>
    <row r="201" spans="1:25" s="310" customFormat="1" ht="12.75" customHeight="1" x14ac:dyDescent="0.3">
      <c r="A201" s="149"/>
      <c r="C201" s="321"/>
      <c r="D201" s="321"/>
      <c r="E201" s="321"/>
      <c r="F201" s="321"/>
      <c r="G201" s="321"/>
      <c r="H201" s="321"/>
      <c r="I201" s="321"/>
      <c r="L201" s="321"/>
      <c r="Y201" s="326"/>
    </row>
    <row r="202" spans="1:25" s="310" customFormat="1" ht="12.75" customHeight="1" x14ac:dyDescent="0.3">
      <c r="A202" s="149"/>
      <c r="C202" s="321"/>
      <c r="D202" s="321"/>
      <c r="E202" s="321"/>
      <c r="F202" s="321"/>
      <c r="G202" s="321"/>
      <c r="H202" s="321"/>
      <c r="I202" s="321"/>
      <c r="L202" s="321"/>
      <c r="Y202" s="326"/>
    </row>
    <row r="203" spans="1:25" s="310" customFormat="1" ht="12.75" customHeight="1" x14ac:dyDescent="0.3">
      <c r="A203" s="149"/>
      <c r="C203" s="321"/>
      <c r="D203" s="321"/>
      <c r="E203" s="321"/>
      <c r="F203" s="321"/>
      <c r="G203" s="321"/>
      <c r="H203" s="321"/>
      <c r="I203" s="321"/>
      <c r="L203" s="321"/>
      <c r="Y203" s="326"/>
    </row>
    <row r="204" spans="1:25" s="310" customFormat="1" ht="12.75" customHeight="1" x14ac:dyDescent="0.3">
      <c r="A204" s="149"/>
      <c r="C204" s="321"/>
      <c r="D204" s="321"/>
      <c r="E204" s="321"/>
      <c r="F204" s="321"/>
      <c r="G204" s="321"/>
      <c r="H204" s="321"/>
      <c r="I204" s="321"/>
      <c r="L204" s="321"/>
      <c r="Y204" s="326"/>
    </row>
    <row r="205" spans="1:25" s="310" customFormat="1" ht="12.75" customHeight="1" x14ac:dyDescent="0.3">
      <c r="A205" s="149"/>
      <c r="C205" s="321"/>
      <c r="D205" s="321"/>
      <c r="E205" s="321"/>
      <c r="F205" s="321"/>
      <c r="G205" s="321"/>
      <c r="H205" s="321"/>
      <c r="I205" s="321"/>
      <c r="L205" s="321"/>
      <c r="Y205" s="326"/>
    </row>
    <row r="206" spans="1:25" s="310" customFormat="1" ht="12.75" customHeight="1" x14ac:dyDescent="0.3">
      <c r="A206" s="149"/>
      <c r="C206" s="321"/>
      <c r="D206" s="321"/>
      <c r="E206" s="321"/>
      <c r="F206" s="321"/>
      <c r="G206" s="321"/>
      <c r="H206" s="321"/>
      <c r="I206" s="321"/>
      <c r="L206" s="321"/>
      <c r="Y206" s="326"/>
    </row>
    <row r="207" spans="1:25" s="310" customFormat="1" ht="12.75" customHeight="1" x14ac:dyDescent="0.3">
      <c r="A207" s="149"/>
      <c r="C207" s="321"/>
      <c r="D207" s="321"/>
      <c r="E207" s="321"/>
      <c r="F207" s="321"/>
      <c r="G207" s="321"/>
      <c r="H207" s="321"/>
      <c r="I207" s="321"/>
      <c r="L207" s="321"/>
      <c r="Y207" s="326"/>
    </row>
    <row r="208" spans="1:25" s="310" customFormat="1" ht="12.75" customHeight="1" x14ac:dyDescent="0.3">
      <c r="A208" s="149"/>
      <c r="C208" s="321"/>
      <c r="D208" s="321"/>
      <c r="E208" s="321"/>
      <c r="F208" s="321"/>
      <c r="G208" s="321"/>
      <c r="H208" s="321"/>
      <c r="I208" s="321"/>
      <c r="L208" s="321"/>
      <c r="Y208" s="326"/>
    </row>
    <row r="209" spans="1:25" s="310" customFormat="1" ht="12.75" customHeight="1" x14ac:dyDescent="0.3">
      <c r="A209" s="149"/>
      <c r="C209" s="321"/>
      <c r="D209" s="321"/>
      <c r="E209" s="321"/>
      <c r="F209" s="321"/>
      <c r="G209" s="321"/>
      <c r="H209" s="321"/>
      <c r="I209" s="321"/>
      <c r="L209" s="321"/>
      <c r="Y209" s="326"/>
    </row>
    <row r="210" spans="1:25" s="310" customFormat="1" ht="12.75" customHeight="1" x14ac:dyDescent="0.3">
      <c r="A210" s="149"/>
      <c r="C210" s="321"/>
      <c r="D210" s="321"/>
      <c r="E210" s="321"/>
      <c r="F210" s="321"/>
      <c r="G210" s="321"/>
      <c r="H210" s="321"/>
      <c r="I210" s="321"/>
      <c r="L210" s="321"/>
      <c r="Y210" s="326"/>
    </row>
    <row r="211" spans="1:25" s="310" customFormat="1" ht="12.75" customHeight="1" x14ac:dyDescent="0.3">
      <c r="A211" s="149"/>
      <c r="C211" s="321"/>
      <c r="D211" s="321"/>
      <c r="E211" s="321"/>
      <c r="F211" s="321"/>
      <c r="G211" s="321"/>
      <c r="H211" s="321"/>
      <c r="I211" s="321"/>
      <c r="L211" s="321"/>
      <c r="Y211" s="326"/>
    </row>
    <row r="212" spans="1:25" s="310" customFormat="1" ht="12.75" customHeight="1" x14ac:dyDescent="0.3">
      <c r="A212" s="149"/>
      <c r="C212" s="321"/>
      <c r="D212" s="321"/>
      <c r="E212" s="321"/>
      <c r="F212" s="321"/>
      <c r="G212" s="321"/>
      <c r="H212" s="321"/>
      <c r="I212" s="321"/>
      <c r="L212" s="321"/>
      <c r="Y212" s="326"/>
    </row>
    <row r="213" spans="1:25" s="310" customFormat="1" ht="12.75" customHeight="1" x14ac:dyDescent="0.3">
      <c r="A213" s="149"/>
      <c r="C213" s="321"/>
      <c r="D213" s="321"/>
      <c r="E213" s="321"/>
      <c r="F213" s="321"/>
      <c r="G213" s="321"/>
      <c r="H213" s="321"/>
      <c r="I213" s="321"/>
      <c r="L213" s="321"/>
      <c r="Y213" s="326"/>
    </row>
    <row r="214" spans="1:25" s="310" customFormat="1" ht="12.75" customHeight="1" x14ac:dyDescent="0.3">
      <c r="A214" s="149"/>
      <c r="C214" s="321"/>
      <c r="D214" s="321"/>
      <c r="E214" s="321"/>
      <c r="F214" s="321"/>
      <c r="G214" s="321"/>
      <c r="H214" s="321"/>
      <c r="I214" s="321"/>
      <c r="L214" s="321"/>
      <c r="Y214" s="326"/>
    </row>
    <row r="215" spans="1:25" s="310" customFormat="1" ht="12.75" customHeight="1" x14ac:dyDescent="0.3">
      <c r="A215" s="149"/>
      <c r="C215" s="321"/>
      <c r="D215" s="321"/>
      <c r="E215" s="321"/>
      <c r="F215" s="321"/>
      <c r="G215" s="321"/>
      <c r="H215" s="321"/>
      <c r="I215" s="321"/>
      <c r="L215" s="321"/>
      <c r="Y215" s="326"/>
    </row>
    <row r="216" spans="1:25" s="310" customFormat="1" ht="12.75" customHeight="1" x14ac:dyDescent="0.3">
      <c r="A216" s="149"/>
      <c r="C216" s="321"/>
      <c r="D216" s="321"/>
      <c r="E216" s="321"/>
      <c r="F216" s="321"/>
      <c r="G216" s="321"/>
      <c r="H216" s="321"/>
      <c r="I216" s="321"/>
      <c r="L216" s="321"/>
      <c r="Y216" s="326"/>
    </row>
    <row r="217" spans="1:25" s="310" customFormat="1" ht="12.75" customHeight="1" x14ac:dyDescent="0.3">
      <c r="A217" s="149"/>
      <c r="C217" s="321"/>
      <c r="D217" s="321"/>
      <c r="E217" s="321"/>
      <c r="F217" s="321"/>
      <c r="G217" s="321"/>
      <c r="H217" s="321"/>
      <c r="I217" s="321"/>
      <c r="L217" s="321"/>
      <c r="Y217" s="326"/>
    </row>
    <row r="218" spans="1:25" s="310" customFormat="1" ht="12.75" customHeight="1" x14ac:dyDescent="0.3">
      <c r="A218" s="149"/>
      <c r="C218" s="321"/>
      <c r="D218" s="321"/>
      <c r="E218" s="321"/>
      <c r="F218" s="321"/>
      <c r="G218" s="321"/>
      <c r="H218" s="321"/>
      <c r="I218" s="321"/>
      <c r="L218" s="321"/>
      <c r="Y218" s="326"/>
    </row>
    <row r="219" spans="1:25" s="310" customFormat="1" ht="12.75" customHeight="1" x14ac:dyDescent="0.3">
      <c r="A219" s="149"/>
      <c r="C219" s="321"/>
      <c r="D219" s="321"/>
      <c r="E219" s="321"/>
      <c r="F219" s="321"/>
      <c r="G219" s="321"/>
      <c r="H219" s="321"/>
      <c r="I219" s="321"/>
      <c r="L219" s="321"/>
      <c r="Y219" s="326"/>
    </row>
    <row r="220" spans="1:25" s="310" customFormat="1" ht="12.75" customHeight="1" x14ac:dyDescent="0.3">
      <c r="A220" s="149"/>
      <c r="C220" s="321"/>
      <c r="D220" s="321"/>
      <c r="E220" s="321"/>
      <c r="F220" s="321"/>
      <c r="G220" s="321"/>
      <c r="H220" s="321"/>
      <c r="I220" s="321"/>
      <c r="L220" s="321"/>
      <c r="Y220" s="326"/>
    </row>
    <row r="221" spans="1:25" s="310" customFormat="1" ht="12.75" customHeight="1" x14ac:dyDescent="0.3">
      <c r="A221" s="149"/>
      <c r="C221" s="321"/>
      <c r="D221" s="321"/>
      <c r="E221" s="321"/>
      <c r="F221" s="321"/>
      <c r="G221" s="321"/>
      <c r="H221" s="321"/>
      <c r="I221" s="321"/>
      <c r="L221" s="321"/>
      <c r="Y221" s="326"/>
    </row>
    <row r="222" spans="1:25" s="310" customFormat="1" ht="12.75" customHeight="1" x14ac:dyDescent="0.3">
      <c r="A222" s="149"/>
      <c r="C222" s="321"/>
      <c r="D222" s="321"/>
      <c r="E222" s="321"/>
      <c r="F222" s="321"/>
      <c r="G222" s="321"/>
      <c r="H222" s="321"/>
      <c r="I222" s="321"/>
      <c r="L222" s="321"/>
      <c r="Y222" s="326"/>
    </row>
    <row r="223" spans="1:25" s="310" customFormat="1" ht="12.75" customHeight="1" x14ac:dyDescent="0.3">
      <c r="A223" s="149"/>
      <c r="C223" s="321"/>
      <c r="D223" s="321"/>
      <c r="E223" s="321"/>
      <c r="F223" s="321"/>
      <c r="G223" s="321"/>
      <c r="H223" s="321"/>
      <c r="I223" s="321"/>
      <c r="L223" s="321"/>
      <c r="Y223" s="326"/>
    </row>
    <row r="224" spans="1:25" s="310" customFormat="1" ht="12.75" customHeight="1" x14ac:dyDescent="0.3">
      <c r="A224" s="149"/>
      <c r="C224" s="321"/>
      <c r="D224" s="321"/>
      <c r="E224" s="321"/>
      <c r="F224" s="321"/>
      <c r="G224" s="321"/>
      <c r="H224" s="321"/>
      <c r="I224" s="321"/>
      <c r="L224" s="321"/>
      <c r="Y224" s="326"/>
    </row>
    <row r="225" spans="1:25" s="310" customFormat="1" ht="12.75" customHeight="1" x14ac:dyDescent="0.3">
      <c r="A225" s="149"/>
      <c r="C225" s="321"/>
      <c r="D225" s="321"/>
      <c r="E225" s="321"/>
      <c r="F225" s="321"/>
      <c r="G225" s="321"/>
      <c r="H225" s="321"/>
      <c r="I225" s="321"/>
      <c r="L225" s="321"/>
      <c r="Y225" s="326"/>
    </row>
    <row r="226" spans="1:25" s="310" customFormat="1" ht="12.75" customHeight="1" x14ac:dyDescent="0.3">
      <c r="A226" s="149"/>
      <c r="C226" s="321"/>
      <c r="D226" s="321"/>
      <c r="E226" s="321"/>
      <c r="F226" s="321"/>
      <c r="G226" s="321"/>
      <c r="H226" s="321"/>
      <c r="I226" s="321"/>
      <c r="L226" s="321"/>
      <c r="Y226" s="326"/>
    </row>
    <row r="227" spans="1:25" s="310" customFormat="1" ht="12.75" customHeight="1" x14ac:dyDescent="0.3">
      <c r="A227" s="149"/>
      <c r="C227" s="321"/>
      <c r="D227" s="321"/>
      <c r="E227" s="321"/>
      <c r="F227" s="321"/>
      <c r="G227" s="321"/>
      <c r="H227" s="321"/>
      <c r="I227" s="321"/>
      <c r="L227" s="321"/>
      <c r="Y227" s="326"/>
    </row>
    <row r="228" spans="1:25" s="310" customFormat="1" ht="12.75" customHeight="1" x14ac:dyDescent="0.3">
      <c r="A228" s="149"/>
      <c r="C228" s="321"/>
      <c r="D228" s="321"/>
      <c r="E228" s="321"/>
      <c r="F228" s="321"/>
      <c r="G228" s="321"/>
      <c r="H228" s="321"/>
      <c r="I228" s="321"/>
      <c r="L228" s="321"/>
      <c r="Y228" s="326"/>
    </row>
    <row r="229" spans="1:25" s="310" customFormat="1" ht="12.75" customHeight="1" x14ac:dyDescent="0.3">
      <c r="A229" s="149"/>
      <c r="C229" s="321"/>
      <c r="D229" s="321"/>
      <c r="E229" s="321"/>
      <c r="F229" s="321"/>
      <c r="G229" s="321"/>
      <c r="H229" s="321"/>
      <c r="I229" s="321"/>
      <c r="L229" s="321"/>
      <c r="Y229" s="326"/>
    </row>
    <row r="230" spans="1:25" s="310" customFormat="1" ht="12.75" customHeight="1" x14ac:dyDescent="0.3">
      <c r="A230" s="149"/>
      <c r="C230" s="321"/>
      <c r="D230" s="321"/>
      <c r="E230" s="321"/>
      <c r="F230" s="321"/>
      <c r="G230" s="321"/>
      <c r="H230" s="321"/>
      <c r="I230" s="321"/>
      <c r="L230" s="321"/>
      <c r="Y230" s="326"/>
    </row>
    <row r="231" spans="1:25" s="310" customFormat="1" ht="12.75" customHeight="1" x14ac:dyDescent="0.3">
      <c r="A231" s="149"/>
      <c r="C231" s="321"/>
      <c r="D231" s="321"/>
      <c r="E231" s="321"/>
      <c r="F231" s="321"/>
      <c r="G231" s="321"/>
      <c r="H231" s="321"/>
      <c r="I231" s="321"/>
      <c r="L231" s="321"/>
      <c r="Y231" s="326"/>
    </row>
    <row r="232" spans="1:25" s="310" customFormat="1" ht="12.75" customHeight="1" x14ac:dyDescent="0.3">
      <c r="A232" s="149"/>
      <c r="C232" s="321"/>
      <c r="D232" s="321"/>
      <c r="E232" s="321"/>
      <c r="F232" s="321"/>
      <c r="G232" s="321"/>
      <c r="H232" s="321"/>
      <c r="I232" s="321"/>
      <c r="L232" s="321"/>
      <c r="Y232" s="326"/>
    </row>
    <row r="233" spans="1:25" s="310" customFormat="1" ht="12.75" customHeight="1" x14ac:dyDescent="0.3">
      <c r="A233" s="149"/>
      <c r="C233" s="321"/>
      <c r="D233" s="321"/>
      <c r="E233" s="321"/>
      <c r="F233" s="321"/>
      <c r="G233" s="321"/>
      <c r="H233" s="321"/>
      <c r="I233" s="321"/>
      <c r="L233" s="321"/>
      <c r="Y233" s="326"/>
    </row>
    <row r="234" spans="1:25" s="310" customFormat="1" ht="12.75" customHeight="1" x14ac:dyDescent="0.3">
      <c r="A234" s="149"/>
      <c r="C234" s="321"/>
      <c r="D234" s="321"/>
      <c r="E234" s="321"/>
      <c r="F234" s="321"/>
      <c r="G234" s="321"/>
      <c r="H234" s="321"/>
      <c r="I234" s="321"/>
      <c r="L234" s="321"/>
      <c r="Y234" s="326"/>
    </row>
    <row r="235" spans="1:25" s="310" customFormat="1" ht="12.75" customHeight="1" x14ac:dyDescent="0.3">
      <c r="A235" s="149"/>
      <c r="C235" s="321"/>
      <c r="D235" s="321"/>
      <c r="E235" s="321"/>
      <c r="F235" s="321"/>
      <c r="G235" s="321"/>
      <c r="H235" s="321"/>
      <c r="I235" s="321"/>
      <c r="L235" s="321"/>
      <c r="Y235" s="326"/>
    </row>
    <row r="236" spans="1:25" s="310" customFormat="1" ht="12.75" customHeight="1" x14ac:dyDescent="0.3">
      <c r="A236" s="149"/>
      <c r="C236" s="321"/>
      <c r="D236" s="321"/>
      <c r="E236" s="321"/>
      <c r="F236" s="321"/>
      <c r="G236" s="321"/>
      <c r="H236" s="321"/>
      <c r="I236" s="321"/>
      <c r="L236" s="321"/>
      <c r="Y236" s="326"/>
    </row>
    <row r="237" spans="1:25" s="310" customFormat="1" ht="12.75" customHeight="1" x14ac:dyDescent="0.3">
      <c r="A237" s="149"/>
      <c r="C237" s="321"/>
      <c r="D237" s="321"/>
      <c r="E237" s="321"/>
      <c r="F237" s="321"/>
      <c r="G237" s="321"/>
      <c r="H237" s="321"/>
      <c r="I237" s="321"/>
      <c r="L237" s="321"/>
      <c r="Y237" s="326"/>
    </row>
    <row r="238" spans="1:25" s="310" customFormat="1" ht="12.75" customHeight="1" x14ac:dyDescent="0.3">
      <c r="A238" s="149"/>
      <c r="C238" s="321"/>
      <c r="D238" s="321"/>
      <c r="E238" s="321"/>
      <c r="F238" s="321"/>
      <c r="G238" s="321"/>
      <c r="H238" s="321"/>
      <c r="I238" s="321"/>
      <c r="L238" s="321"/>
      <c r="Y238" s="326"/>
    </row>
    <row r="239" spans="1:25" s="310" customFormat="1" ht="12.75" customHeight="1" x14ac:dyDescent="0.3">
      <c r="A239" s="149"/>
      <c r="C239" s="321"/>
      <c r="D239" s="321"/>
      <c r="E239" s="321"/>
      <c r="F239" s="321"/>
      <c r="G239" s="321"/>
      <c r="H239" s="321"/>
      <c r="I239" s="321"/>
      <c r="L239" s="321"/>
      <c r="Y239" s="326"/>
    </row>
    <row r="240" spans="1:25" s="310" customFormat="1" ht="12.75" customHeight="1" x14ac:dyDescent="0.3">
      <c r="A240" s="149"/>
      <c r="C240" s="321"/>
      <c r="D240" s="321"/>
      <c r="E240" s="321"/>
      <c r="F240" s="321"/>
      <c r="G240" s="321"/>
      <c r="H240" s="321"/>
      <c r="I240" s="321"/>
      <c r="L240" s="321"/>
      <c r="Y240" s="326"/>
    </row>
    <row r="241" spans="1:25" s="310" customFormat="1" ht="12.75" customHeight="1" x14ac:dyDescent="0.3">
      <c r="A241" s="149"/>
      <c r="C241" s="321"/>
      <c r="D241" s="321"/>
      <c r="E241" s="321"/>
      <c r="F241" s="321"/>
      <c r="G241" s="321"/>
      <c r="H241" s="321"/>
      <c r="I241" s="321"/>
      <c r="L241" s="321"/>
      <c r="Y241" s="326"/>
    </row>
    <row r="242" spans="1:25" s="310" customFormat="1" ht="12.75" customHeight="1" x14ac:dyDescent="0.3">
      <c r="A242" s="149"/>
      <c r="C242" s="321"/>
      <c r="D242" s="321"/>
      <c r="E242" s="321"/>
      <c r="F242" s="321"/>
      <c r="G242" s="321"/>
      <c r="H242" s="321"/>
      <c r="I242" s="321"/>
      <c r="L242" s="321"/>
      <c r="Y242" s="326"/>
    </row>
    <row r="243" spans="1:25" s="310" customFormat="1" ht="12.75" customHeight="1" x14ac:dyDescent="0.3">
      <c r="A243" s="149"/>
      <c r="C243" s="321"/>
      <c r="D243" s="321"/>
      <c r="E243" s="321"/>
      <c r="F243" s="321"/>
      <c r="G243" s="321"/>
      <c r="H243" s="321"/>
      <c r="I243" s="321"/>
      <c r="L243" s="321"/>
      <c r="Y243" s="326"/>
    </row>
    <row r="244" spans="1:25" s="310" customFormat="1" ht="12.75" customHeight="1" x14ac:dyDescent="0.3">
      <c r="A244" s="149"/>
      <c r="C244" s="321"/>
      <c r="D244" s="321"/>
      <c r="E244" s="321"/>
      <c r="F244" s="321"/>
      <c r="G244" s="321"/>
      <c r="H244" s="321"/>
      <c r="I244" s="321"/>
      <c r="L244" s="321"/>
      <c r="Y244" s="326"/>
    </row>
    <row r="245" spans="1:25" s="310" customFormat="1" ht="12.75" customHeight="1" x14ac:dyDescent="0.3">
      <c r="A245" s="149"/>
      <c r="C245" s="321"/>
      <c r="D245" s="321"/>
      <c r="E245" s="321"/>
      <c r="F245" s="321"/>
      <c r="G245" s="321"/>
      <c r="H245" s="321"/>
      <c r="I245" s="321"/>
      <c r="L245" s="321"/>
      <c r="Y245" s="326"/>
    </row>
    <row r="246" spans="1:25" s="310" customFormat="1" ht="12.75" customHeight="1" x14ac:dyDescent="0.3">
      <c r="A246" s="149"/>
      <c r="C246" s="321"/>
      <c r="D246" s="321"/>
      <c r="E246" s="321"/>
      <c r="F246" s="321"/>
      <c r="G246" s="321"/>
      <c r="H246" s="321"/>
      <c r="I246" s="321"/>
      <c r="L246" s="321"/>
      <c r="Y246" s="326"/>
    </row>
    <row r="247" spans="1:25" s="310" customFormat="1" ht="12.75" customHeight="1" x14ac:dyDescent="0.3">
      <c r="A247" s="149"/>
      <c r="C247" s="321"/>
      <c r="D247" s="321"/>
      <c r="E247" s="321"/>
      <c r="F247" s="321"/>
      <c r="G247" s="321"/>
      <c r="H247" s="321"/>
      <c r="I247" s="321"/>
      <c r="L247" s="321"/>
      <c r="Y247" s="326"/>
    </row>
    <row r="248" spans="1:25" s="310" customFormat="1" ht="12.75" customHeight="1" x14ac:dyDescent="0.3">
      <c r="A248" s="149"/>
      <c r="C248" s="321"/>
      <c r="D248" s="321"/>
      <c r="E248" s="321"/>
      <c r="F248" s="321"/>
      <c r="G248" s="321"/>
      <c r="H248" s="321"/>
      <c r="I248" s="321"/>
      <c r="L248" s="321"/>
      <c r="Y248" s="326"/>
    </row>
    <row r="249" spans="1:25" s="310" customFormat="1" ht="12.75" customHeight="1" x14ac:dyDescent="0.3">
      <c r="A249" s="149"/>
      <c r="C249" s="321"/>
      <c r="D249" s="321"/>
      <c r="E249" s="321"/>
      <c r="F249" s="321"/>
      <c r="G249" s="321"/>
      <c r="H249" s="321"/>
      <c r="I249" s="321"/>
      <c r="L249" s="321"/>
      <c r="Y249" s="326"/>
    </row>
    <row r="250" spans="1:25" s="310" customFormat="1" ht="12.75" customHeight="1" x14ac:dyDescent="0.3">
      <c r="A250" s="149"/>
      <c r="C250" s="321"/>
      <c r="D250" s="321"/>
      <c r="E250" s="321"/>
      <c r="F250" s="321"/>
      <c r="G250" s="321"/>
      <c r="H250" s="321"/>
      <c r="I250" s="321"/>
      <c r="L250" s="321"/>
      <c r="Y250" s="326"/>
    </row>
    <row r="251" spans="1:25" s="310" customFormat="1" ht="12.75" customHeight="1" x14ac:dyDescent="0.3">
      <c r="A251" s="149"/>
      <c r="C251" s="321"/>
      <c r="D251" s="321"/>
      <c r="E251" s="321"/>
      <c r="F251" s="321"/>
      <c r="G251" s="321"/>
      <c r="H251" s="321"/>
      <c r="I251" s="321"/>
      <c r="L251" s="321"/>
      <c r="Y251" s="326"/>
    </row>
    <row r="252" spans="1:25" s="310" customFormat="1" ht="12.75" customHeight="1" x14ac:dyDescent="0.3">
      <c r="A252" s="149"/>
      <c r="C252" s="321"/>
      <c r="D252" s="321"/>
      <c r="E252" s="321"/>
      <c r="F252" s="321"/>
      <c r="G252" s="321"/>
      <c r="H252" s="321"/>
      <c r="I252" s="321"/>
      <c r="L252" s="321"/>
      <c r="Y252" s="326"/>
    </row>
    <row r="253" spans="1:25" s="310" customFormat="1" ht="12.75" customHeight="1" x14ac:dyDescent="0.3">
      <c r="A253" s="149"/>
      <c r="C253" s="321"/>
      <c r="D253" s="321"/>
      <c r="E253" s="321"/>
      <c r="F253" s="321"/>
      <c r="G253" s="321"/>
      <c r="H253" s="321"/>
      <c r="I253" s="321"/>
      <c r="L253" s="321"/>
      <c r="Y253" s="326"/>
    </row>
    <row r="254" spans="1:25" s="310" customFormat="1" ht="12.75" customHeight="1" x14ac:dyDescent="0.3">
      <c r="A254" s="149"/>
      <c r="C254" s="321"/>
      <c r="D254" s="321"/>
      <c r="E254" s="321"/>
      <c r="F254" s="321"/>
      <c r="G254" s="321"/>
      <c r="H254" s="321"/>
      <c r="I254" s="321"/>
      <c r="L254" s="321"/>
      <c r="Y254" s="326"/>
    </row>
    <row r="255" spans="1:25" s="310" customFormat="1" ht="12.75" customHeight="1" x14ac:dyDescent="0.3">
      <c r="A255" s="149"/>
      <c r="C255" s="321"/>
      <c r="D255" s="321"/>
      <c r="E255" s="321"/>
      <c r="F255" s="321"/>
      <c r="G255" s="321"/>
      <c r="H255" s="321"/>
      <c r="I255" s="321"/>
      <c r="L255" s="321"/>
      <c r="Y255" s="326"/>
    </row>
    <row r="256" spans="1:25" s="310" customFormat="1" ht="12.75" customHeight="1" x14ac:dyDescent="0.3">
      <c r="A256" s="149"/>
      <c r="C256" s="321"/>
      <c r="D256" s="321"/>
      <c r="E256" s="321"/>
      <c r="F256" s="321"/>
      <c r="G256" s="321"/>
      <c r="H256" s="321"/>
      <c r="I256" s="321"/>
      <c r="L256" s="321"/>
      <c r="Y256" s="326"/>
    </row>
    <row r="257" spans="1:25" s="310" customFormat="1" ht="12.75" customHeight="1" x14ac:dyDescent="0.3">
      <c r="A257" s="149"/>
      <c r="C257" s="321"/>
      <c r="D257" s="321"/>
      <c r="E257" s="321"/>
      <c r="F257" s="321"/>
      <c r="G257" s="321"/>
      <c r="H257" s="321"/>
      <c r="I257" s="321"/>
      <c r="L257" s="321"/>
      <c r="Y257" s="326"/>
    </row>
    <row r="258" spans="1:25" s="310" customFormat="1" ht="12.75" customHeight="1" x14ac:dyDescent="0.3">
      <c r="A258" s="149"/>
      <c r="C258" s="321"/>
      <c r="D258" s="321"/>
      <c r="E258" s="321"/>
      <c r="F258" s="321"/>
      <c r="G258" s="321"/>
      <c r="H258" s="321"/>
      <c r="I258" s="321"/>
      <c r="L258" s="321"/>
      <c r="Y258" s="326"/>
    </row>
    <row r="259" spans="1:25" s="310" customFormat="1" ht="12.75" customHeight="1" x14ac:dyDescent="0.3">
      <c r="A259" s="149"/>
      <c r="C259" s="321"/>
      <c r="D259" s="321"/>
      <c r="E259" s="321"/>
      <c r="F259" s="321"/>
      <c r="G259" s="321"/>
      <c r="H259" s="321"/>
      <c r="I259" s="321"/>
      <c r="L259" s="321"/>
      <c r="Y259" s="326"/>
    </row>
    <row r="260" spans="1:25" s="310" customFormat="1" ht="12.75" customHeight="1" x14ac:dyDescent="0.3">
      <c r="A260" s="149"/>
      <c r="C260" s="321"/>
      <c r="D260" s="321"/>
      <c r="E260" s="321"/>
      <c r="F260" s="321"/>
      <c r="G260" s="321"/>
      <c r="H260" s="321"/>
      <c r="I260" s="321"/>
      <c r="L260" s="321"/>
      <c r="Y260" s="326"/>
    </row>
    <row r="261" spans="1:25" s="310" customFormat="1" ht="12.75" customHeight="1" x14ac:dyDescent="0.3">
      <c r="A261" s="149"/>
      <c r="C261" s="321"/>
      <c r="D261" s="321"/>
      <c r="E261" s="321"/>
      <c r="F261" s="321"/>
      <c r="G261" s="321"/>
      <c r="H261" s="321"/>
      <c r="I261" s="321"/>
      <c r="L261" s="321"/>
      <c r="Y261" s="326"/>
    </row>
    <row r="262" spans="1:25" s="310" customFormat="1" ht="12.75" customHeight="1" x14ac:dyDescent="0.3">
      <c r="A262" s="149"/>
      <c r="C262" s="321"/>
      <c r="D262" s="321"/>
      <c r="E262" s="321"/>
      <c r="F262" s="321"/>
      <c r="G262" s="321"/>
      <c r="H262" s="321"/>
      <c r="I262" s="321"/>
      <c r="L262" s="321"/>
      <c r="Y262" s="326"/>
    </row>
    <row r="263" spans="1:25" s="310" customFormat="1" ht="12.75" customHeight="1" x14ac:dyDescent="0.3">
      <c r="A263" s="149"/>
      <c r="C263" s="321"/>
      <c r="D263" s="321"/>
      <c r="E263" s="321"/>
      <c r="F263" s="321"/>
      <c r="G263" s="321"/>
      <c r="H263" s="321"/>
      <c r="I263" s="321"/>
      <c r="L263" s="321"/>
      <c r="Y263" s="326"/>
    </row>
    <row r="264" spans="1:25" s="310" customFormat="1" ht="12.75" customHeight="1" x14ac:dyDescent="0.3">
      <c r="A264" s="149"/>
      <c r="C264" s="321"/>
      <c r="D264" s="321"/>
      <c r="E264" s="321"/>
      <c r="F264" s="321"/>
      <c r="G264" s="321"/>
      <c r="H264" s="321"/>
      <c r="I264" s="321"/>
      <c r="L264" s="321"/>
      <c r="Y264" s="326"/>
    </row>
    <row r="265" spans="1:25" s="310" customFormat="1" ht="12.75" customHeight="1" x14ac:dyDescent="0.3">
      <c r="A265" s="149"/>
      <c r="C265" s="321"/>
      <c r="D265" s="321"/>
      <c r="E265" s="321"/>
      <c r="F265" s="321"/>
      <c r="G265" s="321"/>
      <c r="H265" s="321"/>
      <c r="I265" s="321"/>
      <c r="L265" s="321"/>
      <c r="Y265" s="326"/>
    </row>
    <row r="266" spans="1:25" s="310" customFormat="1" ht="12.75" customHeight="1" x14ac:dyDescent="0.3">
      <c r="A266" s="149"/>
      <c r="C266" s="321"/>
      <c r="D266" s="321"/>
      <c r="E266" s="321"/>
      <c r="F266" s="321"/>
      <c r="G266" s="321"/>
      <c r="H266" s="321"/>
      <c r="I266" s="321"/>
      <c r="L266" s="321"/>
      <c r="Y266" s="326"/>
    </row>
    <row r="267" spans="1:25" s="310" customFormat="1" ht="12.75" customHeight="1" x14ac:dyDescent="0.3">
      <c r="A267" s="149"/>
      <c r="C267" s="321"/>
      <c r="D267" s="321"/>
      <c r="E267" s="321"/>
      <c r="F267" s="321"/>
      <c r="G267" s="321"/>
      <c r="H267" s="321"/>
      <c r="I267" s="321"/>
      <c r="L267" s="321"/>
      <c r="Y267" s="326"/>
    </row>
    <row r="268" spans="1:25" s="310" customFormat="1" ht="12.75" customHeight="1" x14ac:dyDescent="0.3">
      <c r="A268" s="149"/>
      <c r="C268" s="321"/>
      <c r="D268" s="321"/>
      <c r="E268" s="321"/>
      <c r="F268" s="321"/>
      <c r="G268" s="321"/>
      <c r="H268" s="321"/>
      <c r="I268" s="321"/>
      <c r="L268" s="321"/>
      <c r="Y268" s="326"/>
    </row>
    <row r="269" spans="1:25" s="310" customFormat="1" ht="12.75" customHeight="1" x14ac:dyDescent="0.3">
      <c r="A269" s="149"/>
      <c r="C269" s="321"/>
      <c r="D269" s="321"/>
      <c r="E269" s="321"/>
      <c r="F269" s="321"/>
      <c r="G269" s="321"/>
      <c r="H269" s="321"/>
      <c r="I269" s="321"/>
      <c r="L269" s="321"/>
      <c r="Y269" s="326"/>
    </row>
    <row r="270" spans="1:25" s="310" customFormat="1" ht="12.75" customHeight="1" x14ac:dyDescent="0.3">
      <c r="A270" s="149"/>
      <c r="C270" s="321"/>
      <c r="D270" s="321"/>
      <c r="E270" s="321"/>
      <c r="F270" s="321"/>
      <c r="G270" s="321"/>
      <c r="H270" s="321"/>
      <c r="I270" s="321"/>
      <c r="L270" s="321"/>
      <c r="Y270" s="326"/>
    </row>
    <row r="271" spans="1:25" s="310" customFormat="1" ht="12.75" customHeight="1" x14ac:dyDescent="0.3">
      <c r="A271" s="149"/>
      <c r="C271" s="321"/>
      <c r="D271" s="321"/>
      <c r="E271" s="321"/>
      <c r="F271" s="321"/>
      <c r="G271" s="321"/>
      <c r="H271" s="321"/>
      <c r="I271" s="321"/>
      <c r="L271" s="321"/>
      <c r="Y271" s="326"/>
    </row>
    <row r="272" spans="1:25" s="310" customFormat="1" ht="12.75" customHeight="1" x14ac:dyDescent="0.3">
      <c r="A272" s="149"/>
      <c r="C272" s="321"/>
      <c r="D272" s="321"/>
      <c r="E272" s="321"/>
      <c r="F272" s="321"/>
      <c r="G272" s="321"/>
      <c r="H272" s="321"/>
      <c r="I272" s="321"/>
      <c r="L272" s="321"/>
      <c r="Y272" s="326"/>
    </row>
    <row r="273" spans="1:25" s="310" customFormat="1" ht="12.75" customHeight="1" x14ac:dyDescent="0.3">
      <c r="A273" s="149"/>
      <c r="C273" s="321"/>
      <c r="D273" s="321"/>
      <c r="E273" s="321"/>
      <c r="F273" s="321"/>
      <c r="G273" s="321"/>
      <c r="H273" s="321"/>
      <c r="I273" s="321"/>
      <c r="L273" s="321"/>
      <c r="Y273" s="326"/>
    </row>
    <row r="274" spans="1:25" s="310" customFormat="1" ht="12.75" customHeight="1" x14ac:dyDescent="0.3">
      <c r="A274" s="149"/>
      <c r="C274" s="321"/>
      <c r="D274" s="321"/>
      <c r="E274" s="321"/>
      <c r="F274" s="321"/>
      <c r="G274" s="321"/>
      <c r="H274" s="321"/>
      <c r="I274" s="321"/>
      <c r="L274" s="321"/>
      <c r="Y274" s="326"/>
    </row>
    <row r="275" spans="1:25" s="310" customFormat="1" ht="12.75" customHeight="1" x14ac:dyDescent="0.3">
      <c r="A275" s="149"/>
      <c r="C275" s="321"/>
      <c r="D275" s="321"/>
      <c r="E275" s="321"/>
      <c r="F275" s="321"/>
      <c r="G275" s="321"/>
      <c r="H275" s="321"/>
      <c r="I275" s="321"/>
      <c r="L275" s="321"/>
      <c r="Y275" s="326"/>
    </row>
    <row r="276" spans="1:25" s="310" customFormat="1" ht="12.75" customHeight="1" x14ac:dyDescent="0.3">
      <c r="A276" s="149"/>
      <c r="C276" s="321"/>
      <c r="D276" s="321"/>
      <c r="E276" s="321"/>
      <c r="F276" s="321"/>
      <c r="G276" s="321"/>
      <c r="H276" s="321"/>
      <c r="I276" s="321"/>
      <c r="L276" s="321"/>
      <c r="Y276" s="326"/>
    </row>
    <row r="277" spans="1:25" s="310" customFormat="1" ht="12.75" customHeight="1" x14ac:dyDescent="0.3">
      <c r="A277" s="149"/>
      <c r="C277" s="321"/>
      <c r="D277" s="321"/>
      <c r="E277" s="321"/>
      <c r="F277" s="321"/>
      <c r="G277" s="321"/>
      <c r="H277" s="321"/>
      <c r="I277" s="321"/>
      <c r="L277" s="321"/>
      <c r="Y277" s="326"/>
    </row>
    <row r="278" spans="1:25" s="310" customFormat="1" ht="12.75" customHeight="1" x14ac:dyDescent="0.3">
      <c r="A278" s="149"/>
      <c r="C278" s="321"/>
      <c r="D278" s="321"/>
      <c r="E278" s="321"/>
      <c r="F278" s="321"/>
      <c r="G278" s="321"/>
      <c r="H278" s="321"/>
      <c r="I278" s="321"/>
      <c r="L278" s="321"/>
      <c r="Y278" s="326"/>
    </row>
    <row r="279" spans="1:25" s="310" customFormat="1" ht="12.75" customHeight="1" x14ac:dyDescent="0.3">
      <c r="A279" s="149"/>
      <c r="C279" s="321"/>
      <c r="D279" s="321"/>
      <c r="E279" s="321"/>
      <c r="F279" s="321"/>
      <c r="G279" s="321"/>
      <c r="H279" s="321"/>
      <c r="I279" s="321"/>
      <c r="L279" s="321"/>
      <c r="Y279" s="326"/>
    </row>
    <row r="280" spans="1:25" s="310" customFormat="1" ht="12.75" customHeight="1" x14ac:dyDescent="0.3">
      <c r="A280" s="149"/>
      <c r="C280" s="321"/>
      <c r="D280" s="321"/>
      <c r="E280" s="321"/>
      <c r="F280" s="321"/>
      <c r="G280" s="321"/>
      <c r="H280" s="321"/>
      <c r="I280" s="321"/>
      <c r="L280" s="321"/>
      <c r="Y280" s="326"/>
    </row>
    <row r="281" spans="1:25" s="310" customFormat="1" ht="12.75" customHeight="1" x14ac:dyDescent="0.3">
      <c r="A281" s="149"/>
      <c r="C281" s="321"/>
      <c r="D281" s="321"/>
      <c r="E281" s="321"/>
      <c r="F281" s="321"/>
      <c r="G281" s="321"/>
      <c r="H281" s="321"/>
      <c r="I281" s="321"/>
      <c r="L281" s="321"/>
      <c r="Y281" s="326"/>
    </row>
    <row r="282" spans="1:25" s="310" customFormat="1" ht="12.75" customHeight="1" x14ac:dyDescent="0.3">
      <c r="A282" s="149"/>
      <c r="C282" s="321"/>
      <c r="D282" s="321"/>
      <c r="E282" s="321"/>
      <c r="F282" s="321"/>
      <c r="G282" s="321"/>
      <c r="H282" s="321"/>
      <c r="I282" s="321"/>
      <c r="L282" s="321"/>
      <c r="Y282" s="326"/>
    </row>
    <row r="283" spans="1:25" s="310" customFormat="1" ht="12.75" customHeight="1" x14ac:dyDescent="0.3">
      <c r="A283" s="149"/>
      <c r="C283" s="321"/>
      <c r="D283" s="321"/>
      <c r="E283" s="321"/>
      <c r="F283" s="321"/>
      <c r="G283" s="321"/>
      <c r="H283" s="321"/>
      <c r="I283" s="321"/>
      <c r="L283" s="321"/>
      <c r="Y283" s="326"/>
    </row>
    <row r="284" spans="1:25" s="310" customFormat="1" ht="12.75" customHeight="1" x14ac:dyDescent="0.3">
      <c r="A284" s="149"/>
      <c r="C284" s="321"/>
      <c r="D284" s="321"/>
      <c r="E284" s="321"/>
      <c r="F284" s="321"/>
      <c r="G284" s="321"/>
      <c r="H284" s="321"/>
      <c r="I284" s="321"/>
      <c r="L284" s="321"/>
      <c r="Y284" s="326"/>
    </row>
    <row r="285" spans="1:25" s="310" customFormat="1" ht="12.75" customHeight="1" x14ac:dyDescent="0.3">
      <c r="A285" s="149"/>
      <c r="C285" s="321"/>
      <c r="D285" s="321"/>
      <c r="E285" s="321"/>
      <c r="F285" s="321"/>
      <c r="G285" s="321"/>
      <c r="H285" s="321"/>
      <c r="I285" s="321"/>
      <c r="L285" s="321"/>
      <c r="Y285" s="326"/>
    </row>
    <row r="286" spans="1:25" s="310" customFormat="1" ht="12.75" customHeight="1" x14ac:dyDescent="0.3">
      <c r="A286" s="149"/>
      <c r="C286" s="321"/>
      <c r="D286" s="321"/>
      <c r="E286" s="321"/>
      <c r="F286" s="321"/>
      <c r="G286" s="321"/>
      <c r="H286" s="321"/>
      <c r="I286" s="321"/>
      <c r="L286" s="321"/>
      <c r="Y286" s="326"/>
    </row>
    <row r="287" spans="1:25" s="310" customFormat="1" ht="12.75" customHeight="1" x14ac:dyDescent="0.3">
      <c r="A287" s="149"/>
      <c r="C287" s="321"/>
      <c r="D287" s="321"/>
      <c r="E287" s="321"/>
      <c r="F287" s="321"/>
      <c r="G287" s="321"/>
      <c r="H287" s="321"/>
      <c r="I287" s="321"/>
      <c r="L287" s="321"/>
      <c r="Y287" s="326"/>
    </row>
    <row r="288" spans="1:25" s="310" customFormat="1" ht="12.75" customHeight="1" x14ac:dyDescent="0.3">
      <c r="A288" s="149"/>
      <c r="C288" s="321"/>
      <c r="D288" s="321"/>
      <c r="E288" s="321"/>
      <c r="F288" s="321"/>
      <c r="G288" s="321"/>
      <c r="H288" s="321"/>
      <c r="I288" s="321"/>
      <c r="L288" s="321"/>
      <c r="Y288" s="326"/>
    </row>
    <row r="289" spans="1:25" s="310" customFormat="1" ht="12.75" customHeight="1" x14ac:dyDescent="0.3">
      <c r="A289" s="149"/>
      <c r="C289" s="321"/>
      <c r="D289" s="321"/>
      <c r="E289" s="321"/>
      <c r="F289" s="321"/>
      <c r="G289" s="321"/>
      <c r="H289" s="321"/>
      <c r="I289" s="321"/>
      <c r="L289" s="321"/>
      <c r="Y289" s="326"/>
    </row>
    <row r="290" spans="1:25" s="310" customFormat="1" ht="12.75" customHeight="1" x14ac:dyDescent="0.3">
      <c r="A290" s="149"/>
      <c r="C290" s="321"/>
      <c r="D290" s="321"/>
      <c r="E290" s="321"/>
      <c r="F290" s="321"/>
      <c r="G290" s="321"/>
      <c r="H290" s="321"/>
      <c r="I290" s="321"/>
      <c r="L290" s="321"/>
      <c r="Y290" s="326"/>
    </row>
    <row r="291" spans="1:25" s="310" customFormat="1" ht="12.75" customHeight="1" x14ac:dyDescent="0.3">
      <c r="A291" s="149"/>
      <c r="C291" s="321"/>
      <c r="D291" s="321"/>
      <c r="E291" s="321"/>
      <c r="F291" s="321"/>
      <c r="G291" s="321"/>
      <c r="H291" s="321"/>
      <c r="I291" s="321"/>
      <c r="L291" s="321"/>
      <c r="Y291" s="326"/>
    </row>
    <row r="292" spans="1:25" s="310" customFormat="1" ht="12.75" customHeight="1" x14ac:dyDescent="0.3">
      <c r="A292" s="149"/>
      <c r="C292" s="321"/>
      <c r="D292" s="321"/>
      <c r="E292" s="321"/>
      <c r="F292" s="321"/>
      <c r="G292" s="321"/>
      <c r="H292" s="321"/>
      <c r="I292" s="321"/>
      <c r="L292" s="321"/>
      <c r="Y292" s="326"/>
    </row>
    <row r="293" spans="1:25" s="310" customFormat="1" ht="12.75" customHeight="1" x14ac:dyDescent="0.3">
      <c r="A293" s="149"/>
      <c r="C293" s="321"/>
      <c r="D293" s="321"/>
      <c r="E293" s="321"/>
      <c r="F293" s="321"/>
      <c r="G293" s="321"/>
      <c r="H293" s="321"/>
      <c r="I293" s="321"/>
      <c r="L293" s="321"/>
      <c r="Y293" s="326"/>
    </row>
    <row r="294" spans="1:25" s="310" customFormat="1" ht="12.75" customHeight="1" x14ac:dyDescent="0.3">
      <c r="A294" s="149"/>
      <c r="C294" s="321"/>
      <c r="D294" s="321"/>
      <c r="E294" s="321"/>
      <c r="F294" s="321"/>
      <c r="G294" s="321"/>
      <c r="H294" s="321"/>
      <c r="I294" s="321"/>
      <c r="L294" s="321"/>
      <c r="Y294" s="326"/>
    </row>
    <row r="295" spans="1:25" s="310" customFormat="1" ht="12.75" customHeight="1" x14ac:dyDescent="0.3">
      <c r="A295" s="149"/>
      <c r="C295" s="321"/>
      <c r="D295" s="321"/>
      <c r="E295" s="321"/>
      <c r="F295" s="321"/>
      <c r="G295" s="321"/>
      <c r="H295" s="321"/>
      <c r="I295" s="321"/>
      <c r="L295" s="321"/>
      <c r="Y295" s="326"/>
    </row>
    <row r="296" spans="1:25" s="310" customFormat="1" ht="12.75" customHeight="1" x14ac:dyDescent="0.3">
      <c r="A296" s="149"/>
      <c r="C296" s="321"/>
      <c r="D296" s="321"/>
      <c r="E296" s="321"/>
      <c r="F296" s="321"/>
      <c r="G296" s="321"/>
      <c r="H296" s="321"/>
      <c r="I296" s="321"/>
      <c r="L296" s="321"/>
      <c r="Y296" s="326"/>
    </row>
    <row r="297" spans="1:25" s="310" customFormat="1" ht="12.75" customHeight="1" x14ac:dyDescent="0.3">
      <c r="A297" s="149"/>
      <c r="C297" s="321"/>
      <c r="D297" s="321"/>
      <c r="E297" s="321"/>
      <c r="F297" s="321"/>
      <c r="G297" s="321"/>
      <c r="H297" s="321"/>
      <c r="I297" s="321"/>
      <c r="L297" s="321"/>
      <c r="Y297" s="326"/>
    </row>
    <row r="298" spans="1:25" s="310" customFormat="1" ht="12.75" customHeight="1" x14ac:dyDescent="0.3">
      <c r="A298" s="149"/>
      <c r="C298" s="321"/>
      <c r="D298" s="321"/>
      <c r="E298" s="321"/>
      <c r="F298" s="321"/>
      <c r="G298" s="321"/>
      <c r="H298" s="321"/>
      <c r="I298" s="321"/>
      <c r="L298" s="321"/>
      <c r="Y298" s="326"/>
    </row>
    <row r="299" spans="1:25" s="310" customFormat="1" ht="12.75" customHeight="1" x14ac:dyDescent="0.3">
      <c r="A299" s="149"/>
      <c r="C299" s="321"/>
      <c r="D299" s="321"/>
      <c r="E299" s="321"/>
      <c r="F299" s="321"/>
      <c r="G299" s="321"/>
      <c r="H299" s="321"/>
      <c r="I299" s="321"/>
      <c r="L299" s="321"/>
      <c r="Y299" s="326"/>
    </row>
    <row r="300" spans="1:25" s="310" customFormat="1" ht="12.75" customHeight="1" x14ac:dyDescent="0.3">
      <c r="A300" s="149"/>
      <c r="C300" s="321"/>
      <c r="D300" s="321"/>
      <c r="E300" s="321"/>
      <c r="F300" s="321"/>
      <c r="G300" s="321"/>
      <c r="H300" s="321"/>
      <c r="I300" s="321"/>
      <c r="L300" s="321"/>
      <c r="Y300" s="326"/>
    </row>
    <row r="301" spans="1:25" s="310" customFormat="1" ht="12.75" customHeight="1" x14ac:dyDescent="0.3">
      <c r="A301" s="149"/>
      <c r="C301" s="321"/>
      <c r="D301" s="321"/>
      <c r="E301" s="321"/>
      <c r="F301" s="321"/>
      <c r="G301" s="321"/>
      <c r="H301" s="321"/>
      <c r="I301" s="321"/>
      <c r="L301" s="321"/>
      <c r="Y301" s="326"/>
    </row>
    <row r="302" spans="1:25" s="310" customFormat="1" ht="12.75" customHeight="1" x14ac:dyDescent="0.3">
      <c r="A302" s="149"/>
      <c r="C302" s="321"/>
      <c r="D302" s="321"/>
      <c r="E302" s="321"/>
      <c r="F302" s="321"/>
      <c r="G302" s="321"/>
      <c r="H302" s="321"/>
      <c r="I302" s="321"/>
      <c r="L302" s="321"/>
      <c r="Y302" s="326"/>
    </row>
    <row r="303" spans="1:25" s="310" customFormat="1" ht="12.75" customHeight="1" x14ac:dyDescent="0.3">
      <c r="A303" s="149"/>
      <c r="C303" s="321"/>
      <c r="D303" s="321"/>
      <c r="E303" s="321"/>
      <c r="F303" s="321"/>
      <c r="G303" s="321"/>
      <c r="H303" s="321"/>
      <c r="I303" s="321"/>
      <c r="L303" s="321"/>
      <c r="Y303" s="326"/>
    </row>
    <row r="304" spans="1:25" s="310" customFormat="1" ht="12.75" customHeight="1" x14ac:dyDescent="0.3">
      <c r="A304" s="149"/>
      <c r="C304" s="321"/>
      <c r="D304" s="321"/>
      <c r="E304" s="321"/>
      <c r="F304" s="321"/>
      <c r="G304" s="321"/>
      <c r="H304" s="321"/>
      <c r="I304" s="321"/>
      <c r="L304" s="321"/>
      <c r="Y304" s="326"/>
    </row>
    <row r="305" spans="1:25" s="310" customFormat="1" ht="12.75" customHeight="1" x14ac:dyDescent="0.3">
      <c r="A305" s="149"/>
      <c r="C305" s="321"/>
      <c r="D305" s="321"/>
      <c r="E305" s="321"/>
      <c r="F305" s="321"/>
      <c r="G305" s="321"/>
      <c r="H305" s="321"/>
      <c r="I305" s="321"/>
      <c r="L305" s="321"/>
      <c r="Y305" s="326"/>
    </row>
    <row r="306" spans="1:25" s="310" customFormat="1" ht="12.75" customHeight="1" x14ac:dyDescent="0.3">
      <c r="A306" s="149"/>
      <c r="C306" s="321"/>
      <c r="D306" s="321"/>
      <c r="E306" s="321"/>
      <c r="F306" s="321"/>
      <c r="G306" s="321"/>
      <c r="H306" s="321"/>
      <c r="I306" s="321"/>
      <c r="L306" s="321"/>
      <c r="Y306" s="326"/>
    </row>
    <row r="307" spans="1:25" s="310" customFormat="1" ht="12.75" customHeight="1" x14ac:dyDescent="0.3">
      <c r="A307" s="149"/>
      <c r="C307" s="321"/>
      <c r="D307" s="321"/>
      <c r="E307" s="321"/>
      <c r="F307" s="321"/>
      <c r="G307" s="321"/>
      <c r="H307" s="321"/>
      <c r="I307" s="321"/>
      <c r="L307" s="321"/>
      <c r="Y307" s="326"/>
    </row>
    <row r="308" spans="1:25" s="310" customFormat="1" ht="12.75" customHeight="1" x14ac:dyDescent="0.3">
      <c r="A308" s="149"/>
      <c r="C308" s="321"/>
      <c r="D308" s="321"/>
      <c r="E308" s="321"/>
      <c r="F308" s="321"/>
      <c r="G308" s="321"/>
      <c r="H308" s="321"/>
      <c r="I308" s="321"/>
      <c r="L308" s="321"/>
      <c r="Y308" s="326"/>
    </row>
    <row r="309" spans="1:25" s="310" customFormat="1" ht="12.75" customHeight="1" x14ac:dyDescent="0.3">
      <c r="A309" s="149"/>
      <c r="C309" s="321"/>
      <c r="D309" s="321"/>
      <c r="E309" s="321"/>
      <c r="F309" s="321"/>
      <c r="G309" s="321"/>
      <c r="H309" s="321"/>
      <c r="I309" s="321"/>
      <c r="L309" s="321"/>
      <c r="Y309" s="326"/>
    </row>
    <row r="310" spans="1:25" s="310" customFormat="1" ht="12.75" customHeight="1" x14ac:dyDescent="0.3">
      <c r="A310" s="149"/>
      <c r="C310" s="321"/>
      <c r="D310" s="321"/>
      <c r="E310" s="321"/>
      <c r="F310" s="321"/>
      <c r="G310" s="321"/>
      <c r="H310" s="321"/>
      <c r="I310" s="321"/>
      <c r="L310" s="321"/>
      <c r="Y310" s="326"/>
    </row>
    <row r="311" spans="1:25" s="310" customFormat="1" ht="12.75" customHeight="1" x14ac:dyDescent="0.3">
      <c r="A311" s="149"/>
      <c r="C311" s="321"/>
      <c r="D311" s="321"/>
      <c r="E311" s="321"/>
      <c r="F311" s="321"/>
      <c r="G311" s="321"/>
      <c r="H311" s="321"/>
      <c r="I311" s="321"/>
      <c r="L311" s="321"/>
      <c r="Y311" s="326"/>
    </row>
    <row r="312" spans="1:25" s="310" customFormat="1" ht="12.75" customHeight="1" x14ac:dyDescent="0.3">
      <c r="A312" s="149"/>
      <c r="C312" s="321"/>
      <c r="D312" s="321"/>
      <c r="E312" s="321"/>
      <c r="F312" s="321"/>
      <c r="G312" s="321"/>
      <c r="H312" s="321"/>
      <c r="I312" s="321"/>
      <c r="L312" s="321"/>
      <c r="Y312" s="326"/>
    </row>
    <row r="313" spans="1:25" s="310" customFormat="1" ht="12.75" customHeight="1" x14ac:dyDescent="0.3">
      <c r="A313" s="149"/>
      <c r="C313" s="321"/>
      <c r="D313" s="321"/>
      <c r="E313" s="321"/>
      <c r="F313" s="321"/>
      <c r="G313" s="321"/>
      <c r="H313" s="321"/>
      <c r="I313" s="321"/>
      <c r="L313" s="321"/>
      <c r="Y313" s="326"/>
    </row>
    <row r="314" spans="1:25" s="310" customFormat="1" ht="12.75" customHeight="1" x14ac:dyDescent="0.3">
      <c r="A314" s="149"/>
      <c r="C314" s="321"/>
      <c r="D314" s="321"/>
      <c r="E314" s="321"/>
      <c r="F314" s="321"/>
      <c r="G314" s="321"/>
      <c r="H314" s="321"/>
      <c r="I314" s="321"/>
      <c r="L314" s="321"/>
      <c r="Y314" s="326"/>
    </row>
    <row r="315" spans="1:25" s="310" customFormat="1" ht="12.75" customHeight="1" x14ac:dyDescent="0.3">
      <c r="A315" s="149"/>
      <c r="C315" s="321"/>
      <c r="D315" s="321"/>
      <c r="E315" s="321"/>
      <c r="F315" s="321"/>
      <c r="G315" s="321"/>
      <c r="H315" s="321"/>
      <c r="I315" s="321"/>
      <c r="L315" s="321"/>
      <c r="Y315" s="326"/>
    </row>
    <row r="316" spans="1:25" s="310" customFormat="1" ht="12.75" customHeight="1" x14ac:dyDescent="0.3">
      <c r="A316" s="149"/>
      <c r="C316" s="321"/>
      <c r="D316" s="321"/>
      <c r="E316" s="321"/>
      <c r="F316" s="321"/>
      <c r="G316" s="321"/>
      <c r="H316" s="321"/>
      <c r="I316" s="321"/>
      <c r="L316" s="321"/>
      <c r="Y316" s="326"/>
    </row>
    <row r="317" spans="1:25" s="310" customFormat="1" ht="12.75" customHeight="1" x14ac:dyDescent="0.3">
      <c r="A317" s="149"/>
      <c r="C317" s="321"/>
      <c r="D317" s="321"/>
      <c r="E317" s="321"/>
      <c r="F317" s="321"/>
      <c r="G317" s="321"/>
      <c r="H317" s="321"/>
      <c r="I317" s="321"/>
      <c r="L317" s="321"/>
      <c r="Y317" s="326"/>
    </row>
    <row r="318" spans="1:25" s="310" customFormat="1" ht="12.75" customHeight="1" x14ac:dyDescent="0.3">
      <c r="A318" s="149"/>
      <c r="C318" s="321"/>
      <c r="D318" s="321"/>
      <c r="E318" s="321"/>
      <c r="F318" s="321"/>
      <c r="G318" s="321"/>
      <c r="H318" s="321"/>
      <c r="I318" s="321"/>
      <c r="L318" s="321"/>
      <c r="Y318" s="326"/>
    </row>
    <row r="319" spans="1:25" s="310" customFormat="1" ht="12.75" customHeight="1" x14ac:dyDescent="0.3">
      <c r="A319" s="149"/>
      <c r="C319" s="321"/>
      <c r="D319" s="321"/>
      <c r="E319" s="321"/>
      <c r="F319" s="321"/>
      <c r="G319" s="321"/>
      <c r="H319" s="321"/>
      <c r="I319" s="321"/>
      <c r="L319" s="321"/>
      <c r="Y319" s="326"/>
    </row>
    <row r="320" spans="1:25" s="310" customFormat="1" ht="12.75" customHeight="1" x14ac:dyDescent="0.3">
      <c r="A320" s="149"/>
      <c r="C320" s="321"/>
      <c r="D320" s="321"/>
      <c r="E320" s="321"/>
      <c r="F320" s="321"/>
      <c r="G320" s="321"/>
      <c r="H320" s="321"/>
      <c r="I320" s="321"/>
      <c r="L320" s="321"/>
      <c r="Y320" s="326"/>
    </row>
    <row r="321" spans="1:25" s="310" customFormat="1" ht="12.75" customHeight="1" x14ac:dyDescent="0.3">
      <c r="A321" s="149"/>
      <c r="C321" s="321"/>
      <c r="D321" s="321"/>
      <c r="E321" s="321"/>
      <c r="F321" s="321"/>
      <c r="G321" s="321"/>
      <c r="H321" s="321"/>
      <c r="I321" s="321"/>
      <c r="L321" s="321"/>
      <c r="Y321" s="326"/>
    </row>
    <row r="322" spans="1:25" s="310" customFormat="1" ht="12.75" customHeight="1" x14ac:dyDescent="0.3">
      <c r="A322" s="149"/>
      <c r="C322" s="321"/>
      <c r="D322" s="321"/>
      <c r="E322" s="321"/>
      <c r="F322" s="321"/>
      <c r="G322" s="321"/>
      <c r="H322" s="321"/>
      <c r="I322" s="321"/>
      <c r="L322" s="321"/>
      <c r="Y322" s="326"/>
    </row>
    <row r="323" spans="1:25" s="310" customFormat="1" ht="12.75" customHeight="1" x14ac:dyDescent="0.3">
      <c r="A323" s="149"/>
      <c r="C323" s="321"/>
      <c r="D323" s="321"/>
      <c r="E323" s="321"/>
      <c r="F323" s="321"/>
      <c r="G323" s="321"/>
      <c r="H323" s="321"/>
      <c r="I323" s="321"/>
      <c r="L323" s="321"/>
      <c r="Y323" s="326"/>
    </row>
    <row r="324" spans="1:25" s="310" customFormat="1" ht="12.75" customHeight="1" x14ac:dyDescent="0.3">
      <c r="A324" s="149"/>
      <c r="C324" s="321"/>
      <c r="D324" s="321"/>
      <c r="E324" s="321"/>
      <c r="F324" s="321"/>
      <c r="G324" s="321"/>
      <c r="H324" s="321"/>
      <c r="I324" s="321"/>
      <c r="L324" s="321"/>
      <c r="Y324" s="326"/>
    </row>
    <row r="325" spans="1:25" s="310" customFormat="1" ht="12.75" customHeight="1" x14ac:dyDescent="0.3">
      <c r="A325" s="149"/>
      <c r="C325" s="321"/>
      <c r="D325" s="321"/>
      <c r="E325" s="321"/>
      <c r="F325" s="321"/>
      <c r="G325" s="321"/>
      <c r="H325" s="321"/>
      <c r="I325" s="321"/>
      <c r="L325" s="321"/>
      <c r="Y325" s="326"/>
    </row>
    <row r="326" spans="1:25" s="310" customFormat="1" ht="12.75" customHeight="1" x14ac:dyDescent="0.3">
      <c r="A326" s="149"/>
      <c r="C326" s="321"/>
      <c r="D326" s="321"/>
      <c r="E326" s="321"/>
      <c r="F326" s="321"/>
      <c r="G326" s="321"/>
      <c r="H326" s="321"/>
      <c r="I326" s="321"/>
      <c r="L326" s="321"/>
      <c r="Y326" s="326"/>
    </row>
    <row r="327" spans="1:25" s="310" customFormat="1" ht="12.75" customHeight="1" x14ac:dyDescent="0.3">
      <c r="A327" s="149"/>
      <c r="C327" s="321"/>
      <c r="D327" s="321"/>
      <c r="E327" s="321"/>
      <c r="F327" s="321"/>
      <c r="G327" s="321"/>
      <c r="H327" s="321"/>
      <c r="I327" s="321"/>
      <c r="L327" s="321"/>
      <c r="Y327" s="326"/>
    </row>
    <row r="328" spans="1:25" s="310" customFormat="1" ht="12.75" customHeight="1" x14ac:dyDescent="0.3">
      <c r="A328" s="149"/>
      <c r="C328" s="321"/>
      <c r="D328" s="321"/>
      <c r="E328" s="321"/>
      <c r="F328" s="321"/>
      <c r="G328" s="321"/>
      <c r="H328" s="321"/>
      <c r="I328" s="321"/>
      <c r="L328" s="321"/>
      <c r="Y328" s="326"/>
    </row>
    <row r="329" spans="1:25" s="310" customFormat="1" ht="12.75" customHeight="1" x14ac:dyDescent="0.3">
      <c r="A329" s="149"/>
      <c r="C329" s="321"/>
      <c r="D329" s="321"/>
      <c r="E329" s="321"/>
      <c r="F329" s="321"/>
      <c r="G329" s="321"/>
      <c r="H329" s="321"/>
      <c r="I329" s="321"/>
      <c r="L329" s="321"/>
      <c r="Y329" s="326"/>
    </row>
    <row r="330" spans="1:25" s="310" customFormat="1" ht="12.75" customHeight="1" x14ac:dyDescent="0.3">
      <c r="A330" s="149"/>
      <c r="C330" s="321"/>
      <c r="D330" s="321"/>
      <c r="E330" s="321"/>
      <c r="F330" s="321"/>
      <c r="G330" s="321"/>
      <c r="H330" s="321"/>
      <c r="I330" s="321"/>
      <c r="L330" s="321"/>
      <c r="Y330" s="326"/>
    </row>
    <row r="331" spans="1:25" s="310" customFormat="1" ht="12.75" customHeight="1" x14ac:dyDescent="0.3">
      <c r="A331" s="149"/>
      <c r="C331" s="321"/>
      <c r="D331" s="321"/>
      <c r="E331" s="321"/>
      <c r="F331" s="321"/>
      <c r="G331" s="321"/>
      <c r="H331" s="321"/>
      <c r="I331" s="321"/>
      <c r="L331" s="321"/>
      <c r="Y331" s="326"/>
    </row>
    <row r="332" spans="1:25" s="310" customFormat="1" ht="12.75" customHeight="1" x14ac:dyDescent="0.3">
      <c r="A332" s="149"/>
      <c r="C332" s="321"/>
      <c r="D332" s="321"/>
      <c r="E332" s="321"/>
      <c r="F332" s="321"/>
      <c r="G332" s="321"/>
      <c r="H332" s="321"/>
      <c r="I332" s="321"/>
      <c r="L332" s="321"/>
      <c r="Y332" s="326"/>
    </row>
    <row r="333" spans="1:25" s="310" customFormat="1" ht="12.75" customHeight="1" x14ac:dyDescent="0.3">
      <c r="A333" s="149"/>
      <c r="C333" s="321"/>
      <c r="D333" s="321"/>
      <c r="E333" s="321"/>
      <c r="F333" s="321"/>
      <c r="G333" s="321"/>
      <c r="H333" s="321"/>
      <c r="I333" s="321"/>
      <c r="L333" s="321"/>
      <c r="Y333" s="326"/>
    </row>
    <row r="334" spans="1:25" s="310" customFormat="1" ht="12.75" customHeight="1" x14ac:dyDescent="0.3">
      <c r="A334" s="149"/>
      <c r="C334" s="321"/>
      <c r="D334" s="321"/>
      <c r="E334" s="321"/>
      <c r="F334" s="321"/>
      <c r="G334" s="321"/>
      <c r="H334" s="321"/>
      <c r="I334" s="321"/>
      <c r="L334" s="321"/>
      <c r="Y334" s="326"/>
    </row>
    <row r="335" spans="1:25" s="310" customFormat="1" ht="12.75" customHeight="1" x14ac:dyDescent="0.3">
      <c r="A335" s="149"/>
      <c r="C335" s="321"/>
      <c r="D335" s="321"/>
      <c r="E335" s="321"/>
      <c r="F335" s="321"/>
      <c r="G335" s="321"/>
      <c r="H335" s="321"/>
      <c r="I335" s="321"/>
      <c r="L335" s="321"/>
      <c r="Y335" s="326"/>
    </row>
    <row r="336" spans="1:25" s="310" customFormat="1" ht="12.75" customHeight="1" x14ac:dyDescent="0.3">
      <c r="A336" s="149"/>
      <c r="C336" s="321"/>
      <c r="D336" s="321"/>
      <c r="E336" s="321"/>
      <c r="F336" s="321"/>
      <c r="G336" s="321"/>
      <c r="H336" s="321"/>
      <c r="I336" s="321"/>
      <c r="L336" s="321"/>
      <c r="Y336" s="326"/>
    </row>
    <row r="337" spans="1:25" s="310" customFormat="1" ht="12.75" customHeight="1" x14ac:dyDescent="0.3">
      <c r="A337" s="149"/>
      <c r="C337" s="321"/>
      <c r="D337" s="321"/>
      <c r="E337" s="321"/>
      <c r="F337" s="321"/>
      <c r="G337" s="321"/>
      <c r="H337" s="321"/>
      <c r="I337" s="321"/>
      <c r="L337" s="321"/>
      <c r="Y337" s="326"/>
    </row>
    <row r="338" spans="1:25" s="310" customFormat="1" ht="12.75" customHeight="1" x14ac:dyDescent="0.3">
      <c r="A338" s="149"/>
      <c r="C338" s="321"/>
      <c r="D338" s="321"/>
      <c r="E338" s="321"/>
      <c r="F338" s="321"/>
      <c r="G338" s="321"/>
      <c r="H338" s="321"/>
      <c r="I338" s="321"/>
      <c r="L338" s="321"/>
      <c r="Y338" s="326"/>
    </row>
    <row r="339" spans="1:25" s="310" customFormat="1" ht="12.75" customHeight="1" x14ac:dyDescent="0.3">
      <c r="A339" s="149"/>
      <c r="C339" s="321"/>
      <c r="D339" s="321"/>
      <c r="E339" s="321"/>
      <c r="F339" s="321"/>
      <c r="G339" s="321"/>
      <c r="H339" s="321"/>
      <c r="I339" s="321"/>
      <c r="L339" s="321"/>
      <c r="Y339" s="326"/>
    </row>
    <row r="340" spans="1:25" s="310" customFormat="1" ht="12.75" customHeight="1" x14ac:dyDescent="0.3">
      <c r="A340" s="149"/>
      <c r="C340" s="321"/>
      <c r="D340" s="321"/>
      <c r="E340" s="321"/>
      <c r="F340" s="321"/>
      <c r="G340" s="321"/>
      <c r="H340" s="321"/>
      <c r="I340" s="321"/>
      <c r="L340" s="321"/>
      <c r="Y340" s="326"/>
    </row>
    <row r="341" spans="1:25" s="310" customFormat="1" ht="12.75" customHeight="1" x14ac:dyDescent="0.3">
      <c r="A341" s="149"/>
      <c r="C341" s="321"/>
      <c r="D341" s="321"/>
      <c r="E341" s="321"/>
      <c r="F341" s="321"/>
      <c r="G341" s="321"/>
      <c r="H341" s="321"/>
      <c r="I341" s="321"/>
      <c r="L341" s="321"/>
      <c r="Y341" s="326"/>
    </row>
    <row r="342" spans="1:25" s="310" customFormat="1" ht="12.75" customHeight="1" x14ac:dyDescent="0.3">
      <c r="A342" s="149"/>
      <c r="C342" s="321"/>
      <c r="D342" s="321"/>
      <c r="E342" s="321"/>
      <c r="F342" s="321"/>
      <c r="G342" s="321"/>
      <c r="H342" s="321"/>
      <c r="I342" s="321"/>
      <c r="L342" s="321"/>
      <c r="Y342" s="326"/>
    </row>
    <row r="343" spans="1:25" s="310" customFormat="1" ht="12.75" customHeight="1" x14ac:dyDescent="0.3">
      <c r="A343" s="149"/>
      <c r="C343" s="321"/>
      <c r="D343" s="321"/>
      <c r="E343" s="321"/>
      <c r="F343" s="321"/>
      <c r="G343" s="321"/>
      <c r="H343" s="321"/>
      <c r="I343" s="321"/>
      <c r="L343" s="321"/>
      <c r="Y343" s="326"/>
    </row>
    <row r="344" spans="1:25" s="310" customFormat="1" ht="12.75" customHeight="1" x14ac:dyDescent="0.3">
      <c r="A344" s="149"/>
      <c r="C344" s="321"/>
      <c r="D344" s="321"/>
      <c r="E344" s="321"/>
      <c r="F344" s="321"/>
      <c r="G344" s="321"/>
      <c r="H344" s="321"/>
      <c r="I344" s="321"/>
      <c r="L344" s="321"/>
      <c r="Y344" s="326"/>
    </row>
    <row r="345" spans="1:25" s="310" customFormat="1" ht="12.75" customHeight="1" x14ac:dyDescent="0.3">
      <c r="A345" s="149"/>
      <c r="C345" s="321"/>
      <c r="D345" s="321"/>
      <c r="E345" s="321"/>
      <c r="F345" s="321"/>
      <c r="G345" s="321"/>
      <c r="H345" s="321"/>
      <c r="I345" s="321"/>
      <c r="L345" s="321"/>
      <c r="Y345" s="326"/>
    </row>
    <row r="346" spans="1:25" s="310" customFormat="1" ht="12.75" customHeight="1" x14ac:dyDescent="0.3">
      <c r="A346" s="149"/>
      <c r="C346" s="321"/>
      <c r="D346" s="321"/>
      <c r="E346" s="321"/>
      <c r="F346" s="321"/>
      <c r="G346" s="321"/>
      <c r="H346" s="321"/>
      <c r="I346" s="321"/>
      <c r="L346" s="321"/>
      <c r="Y346" s="326"/>
    </row>
    <row r="347" spans="1:25" s="310" customFormat="1" ht="12.75" customHeight="1" x14ac:dyDescent="0.3">
      <c r="A347" s="149"/>
      <c r="C347" s="321"/>
      <c r="D347" s="321"/>
      <c r="E347" s="321"/>
      <c r="F347" s="321"/>
      <c r="G347" s="321"/>
      <c r="H347" s="321"/>
      <c r="I347" s="321"/>
      <c r="L347" s="321"/>
      <c r="Y347" s="326"/>
    </row>
    <row r="348" spans="1:25" s="310" customFormat="1" ht="12.75" customHeight="1" x14ac:dyDescent="0.3">
      <c r="A348" s="149"/>
      <c r="C348" s="321"/>
      <c r="D348" s="321"/>
      <c r="E348" s="321"/>
      <c r="F348" s="321"/>
      <c r="G348" s="321"/>
      <c r="H348" s="321"/>
      <c r="I348" s="321"/>
      <c r="L348" s="321"/>
      <c r="Y348" s="326"/>
    </row>
    <row r="349" spans="1:25" s="310" customFormat="1" ht="12.75" customHeight="1" x14ac:dyDescent="0.3">
      <c r="A349" s="149"/>
      <c r="C349" s="321"/>
      <c r="D349" s="321"/>
      <c r="E349" s="321"/>
      <c r="F349" s="321"/>
      <c r="G349" s="321"/>
      <c r="H349" s="321"/>
      <c r="I349" s="321"/>
      <c r="L349" s="321"/>
      <c r="Y349" s="326"/>
    </row>
    <row r="350" spans="1:25" s="310" customFormat="1" ht="12.75" customHeight="1" x14ac:dyDescent="0.3">
      <c r="A350" s="149"/>
      <c r="C350" s="321"/>
      <c r="D350" s="321"/>
      <c r="E350" s="321"/>
      <c r="F350" s="321"/>
      <c r="G350" s="321"/>
      <c r="H350" s="321"/>
      <c r="I350" s="321"/>
      <c r="L350" s="321"/>
      <c r="Y350" s="326"/>
    </row>
    <row r="351" spans="1:25" s="310" customFormat="1" ht="12.75" customHeight="1" x14ac:dyDescent="0.3">
      <c r="A351" s="149"/>
      <c r="C351" s="321"/>
      <c r="D351" s="321"/>
      <c r="E351" s="321"/>
      <c r="F351" s="321"/>
      <c r="G351" s="321"/>
      <c r="H351" s="321"/>
      <c r="I351" s="321"/>
      <c r="L351" s="321"/>
      <c r="Y351" s="326"/>
    </row>
    <row r="352" spans="1:25" s="310" customFormat="1" ht="12.75" customHeight="1" x14ac:dyDescent="0.3">
      <c r="A352" s="149"/>
      <c r="C352" s="321"/>
      <c r="D352" s="321"/>
      <c r="E352" s="321"/>
      <c r="F352" s="321"/>
      <c r="G352" s="321"/>
      <c r="H352" s="321"/>
      <c r="I352" s="321"/>
      <c r="L352" s="321"/>
      <c r="Y352" s="326"/>
    </row>
    <row r="353" spans="1:25" s="310" customFormat="1" ht="12.75" customHeight="1" x14ac:dyDescent="0.3">
      <c r="A353" s="149"/>
      <c r="C353" s="321"/>
      <c r="D353" s="321"/>
      <c r="E353" s="321"/>
      <c r="F353" s="321"/>
      <c r="G353" s="321"/>
      <c r="H353" s="321"/>
      <c r="I353" s="321"/>
      <c r="L353" s="321"/>
      <c r="Y353" s="326"/>
    </row>
    <row r="354" spans="1:25" s="310" customFormat="1" ht="12.75" customHeight="1" x14ac:dyDescent="0.3">
      <c r="A354" s="149"/>
      <c r="C354" s="321"/>
      <c r="D354" s="321"/>
      <c r="E354" s="321"/>
      <c r="F354" s="321"/>
      <c r="G354" s="321"/>
      <c r="H354" s="321"/>
      <c r="I354" s="321"/>
      <c r="L354" s="321"/>
      <c r="Y354" s="326"/>
    </row>
    <row r="355" spans="1:25" s="310" customFormat="1" ht="12.75" customHeight="1" x14ac:dyDescent="0.3">
      <c r="A355" s="149"/>
      <c r="C355" s="321"/>
      <c r="D355" s="321"/>
      <c r="E355" s="321"/>
      <c r="F355" s="321"/>
      <c r="G355" s="321"/>
      <c r="H355" s="321"/>
      <c r="I355" s="321"/>
      <c r="L355" s="321"/>
      <c r="Y355" s="326"/>
    </row>
    <row r="356" spans="1:25" s="310" customFormat="1" ht="12.75" customHeight="1" x14ac:dyDescent="0.3">
      <c r="A356" s="149"/>
      <c r="C356" s="321"/>
      <c r="D356" s="321"/>
      <c r="E356" s="321"/>
      <c r="F356" s="321"/>
      <c r="G356" s="321"/>
      <c r="H356" s="321"/>
      <c r="I356" s="321"/>
      <c r="L356" s="321"/>
      <c r="Y356" s="326"/>
    </row>
    <row r="357" spans="1:25" s="310" customFormat="1" ht="12.75" customHeight="1" x14ac:dyDescent="0.3">
      <c r="A357" s="149"/>
      <c r="C357" s="321"/>
      <c r="D357" s="321"/>
      <c r="E357" s="321"/>
      <c r="F357" s="321"/>
      <c r="G357" s="321"/>
      <c r="H357" s="321"/>
      <c r="I357" s="321"/>
      <c r="L357" s="321"/>
      <c r="Y357" s="326"/>
    </row>
    <row r="358" spans="1:25" s="310" customFormat="1" ht="12.75" customHeight="1" x14ac:dyDescent="0.3">
      <c r="A358" s="149"/>
      <c r="C358" s="321"/>
      <c r="D358" s="321"/>
      <c r="E358" s="321"/>
      <c r="F358" s="321"/>
      <c r="G358" s="321"/>
      <c r="H358" s="321"/>
      <c r="I358" s="321"/>
      <c r="L358" s="321"/>
      <c r="Y358" s="326"/>
    </row>
    <row r="359" spans="1:25" s="310" customFormat="1" ht="12.75" customHeight="1" x14ac:dyDescent="0.3">
      <c r="A359" s="149"/>
      <c r="C359" s="321"/>
      <c r="D359" s="321"/>
      <c r="E359" s="321"/>
      <c r="F359" s="321"/>
      <c r="G359" s="321"/>
      <c r="H359" s="321"/>
      <c r="I359" s="321"/>
      <c r="L359" s="321"/>
      <c r="Y359" s="326"/>
    </row>
    <row r="360" spans="1:25" s="310" customFormat="1" ht="12.75" customHeight="1" x14ac:dyDescent="0.3">
      <c r="A360" s="149"/>
      <c r="C360" s="321"/>
      <c r="D360" s="321"/>
      <c r="E360" s="321"/>
      <c r="F360" s="321"/>
      <c r="G360" s="321"/>
      <c r="H360" s="321"/>
      <c r="I360" s="321"/>
      <c r="L360" s="321"/>
      <c r="Y360" s="326"/>
    </row>
    <row r="361" spans="1:25" s="310" customFormat="1" ht="12.75" customHeight="1" x14ac:dyDescent="0.3">
      <c r="A361" s="149"/>
      <c r="C361" s="321"/>
      <c r="D361" s="321"/>
      <c r="E361" s="321"/>
      <c r="F361" s="321"/>
      <c r="G361" s="321"/>
      <c r="H361" s="321"/>
      <c r="I361" s="321"/>
      <c r="L361" s="321"/>
      <c r="Y361" s="326"/>
    </row>
    <row r="362" spans="1:25" s="310" customFormat="1" ht="12.75" customHeight="1" x14ac:dyDescent="0.3">
      <c r="A362" s="149"/>
      <c r="C362" s="321"/>
      <c r="D362" s="321"/>
      <c r="E362" s="321"/>
      <c r="F362" s="321"/>
      <c r="G362" s="321"/>
      <c r="H362" s="321"/>
      <c r="I362" s="321"/>
      <c r="L362" s="321"/>
      <c r="Y362" s="326"/>
    </row>
    <row r="363" spans="1:25" s="310" customFormat="1" ht="12.75" customHeight="1" x14ac:dyDescent="0.3">
      <c r="A363" s="149"/>
      <c r="C363" s="321"/>
      <c r="D363" s="321"/>
      <c r="E363" s="321"/>
      <c r="F363" s="321"/>
      <c r="G363" s="321"/>
      <c r="H363" s="321"/>
      <c r="I363" s="321"/>
      <c r="L363" s="321"/>
      <c r="Y363" s="326"/>
    </row>
    <row r="364" spans="1:25" s="310" customFormat="1" ht="12.75" customHeight="1" x14ac:dyDescent="0.3">
      <c r="A364" s="149"/>
      <c r="C364" s="321"/>
      <c r="D364" s="321"/>
      <c r="E364" s="321"/>
      <c r="F364" s="321"/>
      <c r="G364" s="321"/>
      <c r="H364" s="321"/>
      <c r="I364" s="321"/>
      <c r="L364" s="321"/>
      <c r="Y364" s="326"/>
    </row>
    <row r="365" spans="1:25" s="310" customFormat="1" ht="12.75" customHeight="1" x14ac:dyDescent="0.3">
      <c r="A365" s="149"/>
      <c r="C365" s="321"/>
      <c r="D365" s="321"/>
      <c r="E365" s="321"/>
      <c r="F365" s="321"/>
      <c r="G365" s="321"/>
      <c r="H365" s="321"/>
      <c r="I365" s="321"/>
      <c r="L365" s="321"/>
      <c r="Y365" s="326"/>
    </row>
    <row r="366" spans="1:25" s="310" customFormat="1" ht="12.75" customHeight="1" x14ac:dyDescent="0.3">
      <c r="A366" s="149"/>
      <c r="C366" s="321"/>
      <c r="D366" s="321"/>
      <c r="E366" s="321"/>
      <c r="F366" s="321"/>
      <c r="G366" s="321"/>
      <c r="H366" s="321"/>
      <c r="I366" s="321"/>
      <c r="L366" s="321"/>
      <c r="Y366" s="326"/>
    </row>
    <row r="367" spans="1:25" s="310" customFormat="1" ht="12.75" customHeight="1" x14ac:dyDescent="0.3">
      <c r="A367" s="149"/>
      <c r="C367" s="321"/>
      <c r="D367" s="321"/>
      <c r="E367" s="321"/>
      <c r="F367" s="321"/>
      <c r="G367" s="321"/>
      <c r="H367" s="321"/>
      <c r="I367" s="321"/>
      <c r="L367" s="321"/>
      <c r="Y367" s="326"/>
    </row>
    <row r="368" spans="1:25" s="310" customFormat="1" ht="12.75" customHeight="1" x14ac:dyDescent="0.3">
      <c r="A368" s="149"/>
      <c r="C368" s="321"/>
      <c r="D368" s="321"/>
      <c r="E368" s="321"/>
      <c r="F368" s="321"/>
      <c r="G368" s="321"/>
      <c r="H368" s="321"/>
      <c r="I368" s="321"/>
      <c r="L368" s="321"/>
      <c r="Y368" s="326"/>
    </row>
    <row r="369" spans="1:25" s="310" customFormat="1" ht="12.75" customHeight="1" x14ac:dyDescent="0.3">
      <c r="A369" s="149"/>
      <c r="C369" s="321"/>
      <c r="D369" s="321"/>
      <c r="E369" s="321"/>
      <c r="F369" s="321"/>
      <c r="G369" s="321"/>
      <c r="H369" s="321"/>
      <c r="I369" s="321"/>
      <c r="L369" s="321"/>
      <c r="Y369" s="326"/>
    </row>
    <row r="370" spans="1:25" s="310" customFormat="1" ht="12.75" customHeight="1" x14ac:dyDescent="0.3">
      <c r="A370" s="149"/>
      <c r="C370" s="321"/>
      <c r="D370" s="321"/>
      <c r="E370" s="321"/>
      <c r="F370" s="321"/>
      <c r="G370" s="321"/>
      <c r="H370" s="321"/>
      <c r="I370" s="321"/>
      <c r="L370" s="321"/>
      <c r="Y370" s="326"/>
    </row>
    <row r="371" spans="1:25" s="310" customFormat="1" ht="12.75" customHeight="1" x14ac:dyDescent="0.3">
      <c r="A371" s="149"/>
      <c r="C371" s="321"/>
      <c r="D371" s="321"/>
      <c r="E371" s="321"/>
      <c r="F371" s="321"/>
      <c r="G371" s="321"/>
      <c r="H371" s="321"/>
      <c r="I371" s="321"/>
      <c r="L371" s="321"/>
      <c r="Y371" s="326"/>
    </row>
    <row r="372" spans="1:25" s="310" customFormat="1" ht="12.75" customHeight="1" x14ac:dyDescent="0.3">
      <c r="A372" s="149"/>
      <c r="C372" s="321"/>
      <c r="D372" s="321"/>
      <c r="E372" s="321"/>
      <c r="F372" s="321"/>
      <c r="G372" s="321"/>
      <c r="H372" s="321"/>
      <c r="I372" s="321"/>
      <c r="L372" s="321"/>
      <c r="Y372" s="326"/>
    </row>
    <row r="373" spans="1:25" s="310" customFormat="1" ht="12.75" customHeight="1" x14ac:dyDescent="0.3">
      <c r="A373" s="149"/>
      <c r="C373" s="321"/>
      <c r="D373" s="321"/>
      <c r="E373" s="321"/>
      <c r="F373" s="321"/>
      <c r="G373" s="321"/>
      <c r="H373" s="321"/>
      <c r="I373" s="321"/>
      <c r="L373" s="321"/>
      <c r="Y373" s="326"/>
    </row>
    <row r="374" spans="1:25" s="310" customFormat="1" ht="12.75" customHeight="1" x14ac:dyDescent="0.3">
      <c r="A374" s="149"/>
      <c r="C374" s="321"/>
      <c r="D374" s="321"/>
      <c r="E374" s="321"/>
      <c r="F374" s="321"/>
      <c r="G374" s="321"/>
      <c r="H374" s="321"/>
      <c r="I374" s="321"/>
      <c r="L374" s="321"/>
      <c r="Y374" s="326"/>
    </row>
    <row r="375" spans="1:25" s="310" customFormat="1" ht="12.75" customHeight="1" x14ac:dyDescent="0.3">
      <c r="A375" s="149"/>
      <c r="C375" s="321"/>
      <c r="D375" s="321"/>
      <c r="E375" s="321"/>
      <c r="F375" s="321"/>
      <c r="G375" s="321"/>
      <c r="H375" s="321"/>
      <c r="I375" s="321"/>
      <c r="L375" s="321"/>
      <c r="Y375" s="326"/>
    </row>
    <row r="376" spans="1:25" s="310" customFormat="1" ht="12.75" customHeight="1" x14ac:dyDescent="0.3">
      <c r="A376" s="149"/>
      <c r="C376" s="321"/>
      <c r="D376" s="321"/>
      <c r="E376" s="321"/>
      <c r="F376" s="321"/>
      <c r="G376" s="321"/>
      <c r="H376" s="321"/>
      <c r="I376" s="321"/>
      <c r="L376" s="321"/>
      <c r="Y376" s="326"/>
    </row>
    <row r="377" spans="1:25" s="310" customFormat="1" ht="12.75" customHeight="1" x14ac:dyDescent="0.3">
      <c r="A377" s="149"/>
      <c r="C377" s="321"/>
      <c r="D377" s="321"/>
      <c r="E377" s="321"/>
      <c r="F377" s="321"/>
      <c r="G377" s="321"/>
      <c r="H377" s="321"/>
      <c r="I377" s="321"/>
      <c r="L377" s="321"/>
      <c r="Y377" s="326"/>
    </row>
    <row r="378" spans="1:25" s="310" customFormat="1" ht="12.75" customHeight="1" x14ac:dyDescent="0.3">
      <c r="A378" s="149"/>
      <c r="C378" s="321"/>
      <c r="D378" s="321"/>
      <c r="E378" s="321"/>
      <c r="F378" s="321"/>
      <c r="G378" s="321"/>
      <c r="H378" s="321"/>
      <c r="I378" s="321"/>
      <c r="L378" s="321"/>
      <c r="Y378" s="326"/>
    </row>
    <row r="379" spans="1:25" s="310" customFormat="1" ht="12.75" customHeight="1" x14ac:dyDescent="0.3">
      <c r="A379" s="149"/>
      <c r="C379" s="321"/>
      <c r="D379" s="321"/>
      <c r="E379" s="321"/>
      <c r="F379" s="321"/>
      <c r="G379" s="321"/>
      <c r="H379" s="321"/>
      <c r="I379" s="321"/>
      <c r="L379" s="321"/>
      <c r="Y379" s="326"/>
    </row>
    <row r="380" spans="1:25" s="310" customFormat="1" ht="12.75" customHeight="1" x14ac:dyDescent="0.3">
      <c r="A380" s="149"/>
      <c r="C380" s="321"/>
      <c r="D380" s="321"/>
      <c r="E380" s="321"/>
      <c r="F380" s="321"/>
      <c r="G380" s="321"/>
      <c r="H380" s="321"/>
      <c r="I380" s="321"/>
      <c r="L380" s="321"/>
      <c r="Y380" s="326"/>
    </row>
    <row r="381" spans="1:25" s="310" customFormat="1" ht="12.75" customHeight="1" x14ac:dyDescent="0.3">
      <c r="A381" s="149"/>
      <c r="C381" s="321"/>
      <c r="D381" s="321"/>
      <c r="E381" s="321"/>
      <c r="F381" s="321"/>
      <c r="G381" s="321"/>
      <c r="H381" s="321"/>
      <c r="I381" s="321"/>
      <c r="L381" s="321"/>
      <c r="Y381" s="326"/>
    </row>
    <row r="382" spans="1:25" s="310" customFormat="1" ht="12.75" customHeight="1" x14ac:dyDescent="0.3">
      <c r="A382" s="149"/>
      <c r="C382" s="321"/>
      <c r="D382" s="321"/>
      <c r="E382" s="321"/>
      <c r="F382" s="321"/>
      <c r="G382" s="321"/>
      <c r="H382" s="321"/>
      <c r="I382" s="321"/>
      <c r="L382" s="321"/>
      <c r="Y382" s="326"/>
    </row>
    <row r="383" spans="1:25" s="310" customFormat="1" ht="12.75" customHeight="1" x14ac:dyDescent="0.3">
      <c r="A383" s="149"/>
      <c r="C383" s="321"/>
      <c r="D383" s="321"/>
      <c r="E383" s="321"/>
      <c r="F383" s="321"/>
      <c r="G383" s="321"/>
      <c r="H383" s="321"/>
      <c r="I383" s="321"/>
      <c r="L383" s="321"/>
      <c r="Y383" s="326"/>
    </row>
    <row r="384" spans="1:25" s="310" customFormat="1" ht="12.75" customHeight="1" x14ac:dyDescent="0.3">
      <c r="A384" s="149"/>
      <c r="C384" s="321"/>
      <c r="D384" s="321"/>
      <c r="E384" s="321"/>
      <c r="F384" s="321"/>
      <c r="G384" s="321"/>
      <c r="H384" s="321"/>
      <c r="I384" s="321"/>
      <c r="L384" s="321"/>
      <c r="Y384" s="326"/>
    </row>
    <row r="385" spans="1:25" s="310" customFormat="1" ht="12.75" customHeight="1" x14ac:dyDescent="0.3">
      <c r="A385" s="149"/>
      <c r="C385" s="321"/>
      <c r="D385" s="321"/>
      <c r="E385" s="321"/>
      <c r="F385" s="321"/>
      <c r="G385" s="321"/>
      <c r="H385" s="321"/>
      <c r="I385" s="321"/>
      <c r="L385" s="321"/>
      <c r="Y385" s="326"/>
    </row>
    <row r="386" spans="1:25" s="310" customFormat="1" ht="12.75" customHeight="1" x14ac:dyDescent="0.3">
      <c r="A386" s="149"/>
      <c r="C386" s="321"/>
      <c r="D386" s="321"/>
      <c r="E386" s="321"/>
      <c r="F386" s="321"/>
      <c r="G386" s="321"/>
      <c r="H386" s="321"/>
      <c r="I386" s="321"/>
      <c r="L386" s="321"/>
      <c r="Y386" s="326"/>
    </row>
    <row r="387" spans="1:25" s="310" customFormat="1" ht="12.75" customHeight="1" x14ac:dyDescent="0.3">
      <c r="A387" s="149"/>
      <c r="C387" s="321"/>
      <c r="D387" s="321"/>
      <c r="E387" s="321"/>
      <c r="F387" s="321"/>
      <c r="G387" s="321"/>
      <c r="H387" s="321"/>
      <c r="I387" s="321"/>
      <c r="L387" s="321"/>
      <c r="Y387" s="326"/>
    </row>
    <row r="388" spans="1:25" s="310" customFormat="1" ht="12.75" customHeight="1" x14ac:dyDescent="0.3">
      <c r="A388" s="149"/>
      <c r="C388" s="321"/>
      <c r="D388" s="321"/>
      <c r="E388" s="321"/>
      <c r="F388" s="321"/>
      <c r="G388" s="321"/>
      <c r="H388" s="321"/>
      <c r="I388" s="321"/>
      <c r="L388" s="321"/>
      <c r="Y388" s="326"/>
    </row>
    <row r="389" spans="1:25" s="310" customFormat="1" ht="12.75" customHeight="1" x14ac:dyDescent="0.3">
      <c r="A389" s="149"/>
      <c r="C389" s="321"/>
      <c r="D389" s="321"/>
      <c r="E389" s="321"/>
      <c r="F389" s="321"/>
      <c r="G389" s="321"/>
      <c r="H389" s="321"/>
      <c r="I389" s="321"/>
      <c r="L389" s="321"/>
      <c r="Y389" s="326"/>
    </row>
    <row r="390" spans="1:25" s="310" customFormat="1" ht="12.75" customHeight="1" x14ac:dyDescent="0.3">
      <c r="A390" s="149"/>
      <c r="C390" s="321"/>
      <c r="D390" s="321"/>
      <c r="E390" s="321"/>
      <c r="F390" s="321"/>
      <c r="G390" s="321"/>
      <c r="H390" s="321"/>
      <c r="I390" s="321"/>
      <c r="L390" s="321"/>
      <c r="Y390" s="326"/>
    </row>
    <row r="391" spans="1:25" s="310" customFormat="1" ht="12.75" customHeight="1" x14ac:dyDescent="0.3">
      <c r="A391" s="149"/>
      <c r="C391" s="321"/>
      <c r="D391" s="321"/>
      <c r="E391" s="321"/>
      <c r="F391" s="321"/>
      <c r="G391" s="321"/>
      <c r="H391" s="321"/>
      <c r="I391" s="321"/>
      <c r="L391" s="321"/>
      <c r="Y391" s="326"/>
    </row>
    <row r="392" spans="1:25" s="310" customFormat="1" ht="12.75" customHeight="1" x14ac:dyDescent="0.3">
      <c r="A392" s="149"/>
      <c r="C392" s="321"/>
      <c r="D392" s="321"/>
      <c r="E392" s="321"/>
      <c r="F392" s="321"/>
      <c r="G392" s="321"/>
      <c r="H392" s="321"/>
      <c r="I392" s="321"/>
      <c r="L392" s="321"/>
      <c r="Y392" s="326"/>
    </row>
    <row r="393" spans="1:25" s="310" customFormat="1" ht="12.75" customHeight="1" x14ac:dyDescent="0.3">
      <c r="A393" s="149"/>
      <c r="C393" s="321"/>
      <c r="D393" s="321"/>
      <c r="E393" s="321"/>
      <c r="F393" s="321"/>
      <c r="G393" s="321"/>
      <c r="H393" s="321"/>
      <c r="I393" s="321"/>
      <c r="L393" s="321"/>
      <c r="Y393" s="326"/>
    </row>
    <row r="394" spans="1:25" s="310" customFormat="1" ht="12.75" customHeight="1" x14ac:dyDescent="0.3">
      <c r="A394" s="149"/>
      <c r="C394" s="321"/>
      <c r="D394" s="321"/>
      <c r="E394" s="321"/>
      <c r="F394" s="321"/>
      <c r="G394" s="321"/>
      <c r="H394" s="321"/>
      <c r="I394" s="321"/>
      <c r="L394" s="321"/>
      <c r="Y394" s="326"/>
    </row>
    <row r="395" spans="1:25" s="310" customFormat="1" ht="12.75" customHeight="1" x14ac:dyDescent="0.3">
      <c r="A395" s="149"/>
      <c r="C395" s="321"/>
      <c r="D395" s="321"/>
      <c r="E395" s="321"/>
      <c r="F395" s="321"/>
      <c r="G395" s="321"/>
      <c r="H395" s="321"/>
      <c r="I395" s="321"/>
      <c r="L395" s="321"/>
      <c r="Y395" s="326"/>
    </row>
    <row r="396" spans="1:25" s="310" customFormat="1" ht="12.75" customHeight="1" x14ac:dyDescent="0.3">
      <c r="A396" s="149"/>
      <c r="C396" s="321"/>
      <c r="D396" s="321"/>
      <c r="E396" s="321"/>
      <c r="F396" s="321"/>
      <c r="G396" s="321"/>
      <c r="H396" s="321"/>
      <c r="I396" s="321"/>
      <c r="L396" s="321"/>
      <c r="Y396" s="326"/>
    </row>
    <row r="397" spans="1:25" s="310" customFormat="1" ht="12.75" customHeight="1" x14ac:dyDescent="0.3">
      <c r="A397" s="149"/>
      <c r="C397" s="321"/>
      <c r="D397" s="321"/>
      <c r="E397" s="321"/>
      <c r="F397" s="321"/>
      <c r="G397" s="321"/>
      <c r="H397" s="321"/>
      <c r="I397" s="321"/>
      <c r="L397" s="321"/>
      <c r="Y397" s="326"/>
    </row>
    <row r="398" spans="1:25" s="310" customFormat="1" ht="12.75" customHeight="1" x14ac:dyDescent="0.3">
      <c r="A398" s="149"/>
      <c r="C398" s="321"/>
      <c r="D398" s="321"/>
      <c r="E398" s="321"/>
      <c r="F398" s="321"/>
      <c r="G398" s="321"/>
      <c r="H398" s="321"/>
      <c r="I398" s="321"/>
      <c r="L398" s="321"/>
      <c r="Y398" s="326"/>
    </row>
    <row r="399" spans="1:25" s="310" customFormat="1" ht="12.75" customHeight="1" x14ac:dyDescent="0.3">
      <c r="A399" s="149"/>
      <c r="C399" s="321"/>
      <c r="D399" s="321"/>
      <c r="E399" s="321"/>
      <c r="F399" s="321"/>
      <c r="G399" s="321"/>
      <c r="H399" s="321"/>
      <c r="I399" s="321"/>
      <c r="L399" s="321"/>
      <c r="Y399" s="326"/>
    </row>
    <row r="400" spans="1:25" s="310" customFormat="1" ht="12.75" customHeight="1" x14ac:dyDescent="0.3">
      <c r="A400" s="149"/>
      <c r="C400" s="321"/>
      <c r="D400" s="321"/>
      <c r="E400" s="321"/>
      <c r="F400" s="321"/>
      <c r="G400" s="321"/>
      <c r="H400" s="321"/>
      <c r="I400" s="321"/>
      <c r="L400" s="321"/>
      <c r="Y400" s="326"/>
    </row>
    <row r="401" spans="1:25" s="310" customFormat="1" ht="12.75" customHeight="1" x14ac:dyDescent="0.3">
      <c r="A401" s="149"/>
      <c r="C401" s="321"/>
      <c r="D401" s="321"/>
      <c r="E401" s="321"/>
      <c r="F401" s="321"/>
      <c r="G401" s="321"/>
      <c r="H401" s="321"/>
      <c r="I401" s="321"/>
      <c r="L401" s="321"/>
      <c r="Y401" s="326"/>
    </row>
    <row r="402" spans="1:25" s="310" customFormat="1" ht="12.75" customHeight="1" x14ac:dyDescent="0.3">
      <c r="A402" s="149"/>
      <c r="C402" s="321"/>
      <c r="D402" s="321"/>
      <c r="E402" s="321"/>
      <c r="F402" s="321"/>
      <c r="G402" s="321"/>
      <c r="H402" s="321"/>
      <c r="I402" s="321"/>
      <c r="L402" s="321"/>
      <c r="Y402" s="326"/>
    </row>
    <row r="403" spans="1:25" s="310" customFormat="1" ht="12.75" customHeight="1" x14ac:dyDescent="0.3">
      <c r="A403" s="149"/>
      <c r="C403" s="321"/>
      <c r="D403" s="321"/>
      <c r="E403" s="321"/>
      <c r="F403" s="321"/>
      <c r="G403" s="321"/>
      <c r="H403" s="321"/>
      <c r="I403" s="321"/>
      <c r="L403" s="321"/>
      <c r="Y403" s="326"/>
    </row>
    <row r="404" spans="1:25" s="310" customFormat="1" ht="12.75" customHeight="1" x14ac:dyDescent="0.3">
      <c r="A404" s="149"/>
      <c r="C404" s="321"/>
      <c r="D404" s="321"/>
      <c r="E404" s="321"/>
      <c r="F404" s="321"/>
      <c r="G404" s="321"/>
      <c r="H404" s="321"/>
      <c r="I404" s="321"/>
      <c r="L404" s="321"/>
      <c r="Y404" s="326"/>
    </row>
    <row r="405" spans="1:25" s="310" customFormat="1" ht="12.75" customHeight="1" x14ac:dyDescent="0.3">
      <c r="A405" s="149"/>
      <c r="C405" s="321"/>
      <c r="D405" s="321"/>
      <c r="E405" s="321"/>
      <c r="F405" s="321"/>
      <c r="G405" s="321"/>
      <c r="H405" s="321"/>
      <c r="I405" s="321"/>
      <c r="L405" s="321"/>
      <c r="Y405" s="326"/>
    </row>
    <row r="406" spans="1:25" s="310" customFormat="1" ht="12.75" customHeight="1" x14ac:dyDescent="0.3">
      <c r="A406" s="149"/>
      <c r="C406" s="321"/>
      <c r="D406" s="321"/>
      <c r="E406" s="321"/>
      <c r="F406" s="321"/>
      <c r="G406" s="321"/>
      <c r="H406" s="321"/>
      <c r="I406" s="321"/>
      <c r="L406" s="321"/>
      <c r="Y406" s="326"/>
    </row>
    <row r="407" spans="1:25" s="310" customFormat="1" ht="12.75" customHeight="1" x14ac:dyDescent="0.3">
      <c r="A407" s="149"/>
      <c r="C407" s="321"/>
      <c r="D407" s="321"/>
      <c r="E407" s="321"/>
      <c r="F407" s="321"/>
      <c r="G407" s="321"/>
      <c r="H407" s="321"/>
      <c r="I407" s="321"/>
      <c r="L407" s="321"/>
      <c r="Y407" s="326"/>
    </row>
    <row r="408" spans="1:25" s="310" customFormat="1" ht="12.75" customHeight="1" x14ac:dyDescent="0.3">
      <c r="A408" s="149"/>
      <c r="C408" s="321"/>
      <c r="D408" s="321"/>
      <c r="E408" s="321"/>
      <c r="F408" s="321"/>
      <c r="G408" s="321"/>
      <c r="H408" s="321"/>
      <c r="I408" s="321"/>
      <c r="L408" s="321"/>
      <c r="Y408" s="326"/>
    </row>
    <row r="409" spans="1:25" s="310" customFormat="1" ht="12.75" customHeight="1" x14ac:dyDescent="0.3">
      <c r="A409" s="149"/>
      <c r="C409" s="321"/>
      <c r="D409" s="321"/>
      <c r="E409" s="321"/>
      <c r="F409" s="321"/>
      <c r="G409" s="321"/>
      <c r="H409" s="321"/>
      <c r="I409" s="321"/>
      <c r="L409" s="321"/>
      <c r="Y409" s="326"/>
    </row>
    <row r="410" spans="1:25" s="310" customFormat="1" ht="12.75" customHeight="1" x14ac:dyDescent="0.3">
      <c r="A410" s="149"/>
      <c r="C410" s="321"/>
      <c r="D410" s="321"/>
      <c r="E410" s="321"/>
      <c r="F410" s="321"/>
      <c r="G410" s="321"/>
      <c r="H410" s="321"/>
      <c r="I410" s="321"/>
      <c r="L410" s="321"/>
      <c r="Y410" s="326"/>
    </row>
    <row r="411" spans="1:25" s="310" customFormat="1" ht="12.75" customHeight="1" x14ac:dyDescent="0.3">
      <c r="A411" s="149"/>
      <c r="C411" s="321"/>
      <c r="D411" s="321"/>
      <c r="E411" s="321"/>
      <c r="F411" s="321"/>
      <c r="G411" s="321"/>
      <c r="H411" s="321"/>
      <c r="I411" s="321"/>
      <c r="L411" s="321"/>
      <c r="Y411" s="326"/>
    </row>
    <row r="412" spans="1:25" s="310" customFormat="1" ht="12.75" customHeight="1" x14ac:dyDescent="0.3">
      <c r="A412" s="149"/>
      <c r="C412" s="321"/>
      <c r="D412" s="321"/>
      <c r="E412" s="321"/>
      <c r="F412" s="321"/>
      <c r="G412" s="321"/>
      <c r="H412" s="321"/>
      <c r="I412" s="321"/>
      <c r="L412" s="321"/>
      <c r="Y412" s="326"/>
    </row>
    <row r="413" spans="1:25" s="310" customFormat="1" ht="12.75" customHeight="1" x14ac:dyDescent="0.3">
      <c r="A413" s="149"/>
      <c r="C413" s="321"/>
      <c r="D413" s="321"/>
      <c r="E413" s="321"/>
      <c r="F413" s="321"/>
      <c r="G413" s="321"/>
      <c r="H413" s="321"/>
      <c r="I413" s="321"/>
      <c r="L413" s="321"/>
      <c r="Y413" s="326"/>
    </row>
    <row r="414" spans="1:25" s="310" customFormat="1" ht="12.75" customHeight="1" x14ac:dyDescent="0.3">
      <c r="A414" s="149"/>
      <c r="C414" s="321"/>
      <c r="D414" s="321"/>
      <c r="E414" s="321"/>
      <c r="F414" s="321"/>
      <c r="G414" s="321"/>
      <c r="H414" s="321"/>
      <c r="I414" s="321"/>
      <c r="L414" s="321"/>
      <c r="Y414" s="326"/>
    </row>
    <row r="415" spans="1:25" s="310" customFormat="1" ht="12.75" customHeight="1" x14ac:dyDescent="0.3">
      <c r="A415" s="149"/>
      <c r="C415" s="321"/>
      <c r="D415" s="321"/>
      <c r="E415" s="321"/>
      <c r="F415" s="321"/>
      <c r="G415" s="321"/>
      <c r="H415" s="321"/>
      <c r="I415" s="321"/>
      <c r="L415" s="321"/>
      <c r="Y415" s="326"/>
    </row>
    <row r="416" spans="1:25" s="310" customFormat="1" ht="12.75" customHeight="1" x14ac:dyDescent="0.3">
      <c r="A416" s="149"/>
      <c r="C416" s="321"/>
      <c r="D416" s="321"/>
      <c r="E416" s="321"/>
      <c r="F416" s="321"/>
      <c r="G416" s="321"/>
      <c r="H416" s="321"/>
      <c r="I416" s="321"/>
      <c r="L416" s="321"/>
      <c r="Y416" s="326"/>
    </row>
    <row r="417" spans="1:25" s="310" customFormat="1" ht="12.75" customHeight="1" x14ac:dyDescent="0.3">
      <c r="A417" s="149"/>
      <c r="C417" s="321"/>
      <c r="D417" s="321"/>
      <c r="E417" s="321"/>
      <c r="F417" s="321"/>
      <c r="G417" s="321"/>
      <c r="H417" s="321"/>
      <c r="I417" s="321"/>
      <c r="L417" s="321"/>
      <c r="Y417" s="326"/>
    </row>
    <row r="418" spans="1:25" s="310" customFormat="1" ht="12.75" customHeight="1" x14ac:dyDescent="0.3">
      <c r="A418" s="149"/>
      <c r="C418" s="321"/>
      <c r="D418" s="321"/>
      <c r="E418" s="321"/>
      <c r="F418" s="321"/>
      <c r="G418" s="321"/>
      <c r="H418" s="321"/>
      <c r="I418" s="321"/>
      <c r="L418" s="321"/>
      <c r="Y418" s="326"/>
    </row>
    <row r="419" spans="1:25" s="310" customFormat="1" ht="12.75" customHeight="1" x14ac:dyDescent="0.3">
      <c r="A419" s="149"/>
      <c r="C419" s="321"/>
      <c r="D419" s="321"/>
      <c r="E419" s="321"/>
      <c r="F419" s="321"/>
      <c r="G419" s="321"/>
      <c r="H419" s="321"/>
      <c r="I419" s="321"/>
      <c r="L419" s="321"/>
      <c r="Y419" s="326"/>
    </row>
    <row r="420" spans="1:25" s="310" customFormat="1" ht="12.75" customHeight="1" x14ac:dyDescent="0.3">
      <c r="A420" s="149"/>
      <c r="C420" s="321"/>
      <c r="D420" s="321"/>
      <c r="E420" s="321"/>
      <c r="F420" s="321"/>
      <c r="G420" s="321"/>
      <c r="H420" s="321"/>
      <c r="I420" s="321"/>
      <c r="L420" s="321"/>
      <c r="Y420" s="326"/>
    </row>
    <row r="421" spans="1:25" s="310" customFormat="1" ht="12.75" customHeight="1" x14ac:dyDescent="0.3">
      <c r="A421" s="149"/>
      <c r="C421" s="321"/>
      <c r="D421" s="321"/>
      <c r="E421" s="321"/>
      <c r="F421" s="321"/>
      <c r="G421" s="321"/>
      <c r="H421" s="321"/>
      <c r="I421" s="321"/>
      <c r="L421" s="321"/>
      <c r="Y421" s="326"/>
    </row>
    <row r="422" spans="1:25" s="310" customFormat="1" ht="12.75" customHeight="1" x14ac:dyDescent="0.3">
      <c r="A422" s="149"/>
      <c r="C422" s="321"/>
      <c r="D422" s="321"/>
      <c r="E422" s="321"/>
      <c r="F422" s="321"/>
      <c r="G422" s="321"/>
      <c r="H422" s="321"/>
      <c r="I422" s="321"/>
      <c r="L422" s="321"/>
      <c r="Y422" s="326"/>
    </row>
    <row r="423" spans="1:25" s="310" customFormat="1" ht="12.75" customHeight="1" x14ac:dyDescent="0.3">
      <c r="A423" s="149"/>
      <c r="C423" s="321"/>
      <c r="D423" s="321"/>
      <c r="E423" s="321"/>
      <c r="F423" s="321"/>
      <c r="G423" s="321"/>
      <c r="H423" s="321"/>
      <c r="I423" s="321"/>
      <c r="L423" s="321"/>
      <c r="Y423" s="326"/>
    </row>
    <row r="424" spans="1:25" s="310" customFormat="1" ht="12.75" customHeight="1" x14ac:dyDescent="0.3">
      <c r="A424" s="149"/>
      <c r="C424" s="321"/>
      <c r="D424" s="321"/>
      <c r="E424" s="321"/>
      <c r="F424" s="321"/>
      <c r="G424" s="321"/>
      <c r="H424" s="321"/>
      <c r="I424" s="321"/>
      <c r="L424" s="321"/>
      <c r="Y424" s="326"/>
    </row>
    <row r="425" spans="1:25" s="310" customFormat="1" ht="12.75" customHeight="1" x14ac:dyDescent="0.3">
      <c r="A425" s="149"/>
      <c r="C425" s="321"/>
      <c r="D425" s="321"/>
      <c r="E425" s="321"/>
      <c r="F425" s="321"/>
      <c r="G425" s="321"/>
      <c r="H425" s="321"/>
      <c r="I425" s="321"/>
      <c r="L425" s="321"/>
      <c r="Y425" s="326"/>
    </row>
    <row r="426" spans="1:25" s="310" customFormat="1" ht="12.75" customHeight="1" x14ac:dyDescent="0.3">
      <c r="A426" s="149"/>
      <c r="C426" s="321"/>
      <c r="D426" s="321"/>
      <c r="E426" s="321"/>
      <c r="F426" s="321"/>
      <c r="G426" s="321"/>
      <c r="H426" s="321"/>
      <c r="I426" s="321"/>
      <c r="L426" s="321"/>
      <c r="Y426" s="326"/>
    </row>
    <row r="427" spans="1:25" s="310" customFormat="1" ht="12.75" customHeight="1" x14ac:dyDescent="0.3">
      <c r="A427" s="149"/>
      <c r="C427" s="321"/>
      <c r="D427" s="321"/>
      <c r="E427" s="321"/>
      <c r="F427" s="321"/>
      <c r="G427" s="321"/>
      <c r="H427" s="321"/>
      <c r="I427" s="321"/>
      <c r="L427" s="321"/>
      <c r="Y427" s="326"/>
    </row>
    <row r="428" spans="1:25" s="310" customFormat="1" ht="12.75" customHeight="1" x14ac:dyDescent="0.3">
      <c r="A428" s="149"/>
      <c r="C428" s="321"/>
      <c r="D428" s="321"/>
      <c r="E428" s="321"/>
      <c r="F428" s="321"/>
      <c r="G428" s="321"/>
      <c r="H428" s="321"/>
      <c r="I428" s="321"/>
      <c r="L428" s="321"/>
      <c r="Y428" s="326"/>
    </row>
    <row r="429" spans="1:25" s="310" customFormat="1" ht="12.75" customHeight="1" x14ac:dyDescent="0.3">
      <c r="A429" s="149"/>
      <c r="C429" s="321"/>
      <c r="D429" s="321"/>
      <c r="E429" s="321"/>
      <c r="F429" s="321"/>
      <c r="G429" s="321"/>
      <c r="H429" s="321"/>
      <c r="I429" s="321"/>
      <c r="L429" s="321"/>
      <c r="Y429" s="326"/>
    </row>
    <row r="430" spans="1:25" s="310" customFormat="1" ht="12.75" customHeight="1" x14ac:dyDescent="0.3">
      <c r="A430" s="149"/>
      <c r="C430" s="321"/>
      <c r="D430" s="321"/>
      <c r="E430" s="321"/>
      <c r="F430" s="321"/>
      <c r="G430" s="321"/>
      <c r="H430" s="321"/>
      <c r="I430" s="321"/>
      <c r="L430" s="321"/>
      <c r="Y430" s="326"/>
    </row>
    <row r="431" spans="1:25" s="310" customFormat="1" ht="12.75" customHeight="1" x14ac:dyDescent="0.3">
      <c r="A431" s="149"/>
      <c r="C431" s="321"/>
      <c r="D431" s="321"/>
      <c r="E431" s="321"/>
      <c r="F431" s="321"/>
      <c r="G431" s="321"/>
      <c r="H431" s="321"/>
      <c r="I431" s="321"/>
      <c r="L431" s="321"/>
      <c r="Y431" s="326"/>
    </row>
    <row r="432" spans="1:25" s="310" customFormat="1" ht="12.75" customHeight="1" x14ac:dyDescent="0.3">
      <c r="A432" s="149"/>
      <c r="C432" s="321"/>
      <c r="D432" s="321"/>
      <c r="E432" s="321"/>
      <c r="F432" s="321"/>
      <c r="G432" s="321"/>
      <c r="H432" s="321"/>
      <c r="I432" s="321"/>
      <c r="L432" s="321"/>
      <c r="Y432" s="326"/>
    </row>
    <row r="433" spans="1:25" s="310" customFormat="1" ht="12.75" customHeight="1" x14ac:dyDescent="0.3">
      <c r="A433" s="149"/>
      <c r="C433" s="321"/>
      <c r="D433" s="321"/>
      <c r="E433" s="321"/>
      <c r="F433" s="321"/>
      <c r="G433" s="321"/>
      <c r="H433" s="321"/>
      <c r="I433" s="321"/>
      <c r="L433" s="321"/>
      <c r="Y433" s="326"/>
    </row>
    <row r="434" spans="1:25" s="310" customFormat="1" ht="12.75" customHeight="1" x14ac:dyDescent="0.3">
      <c r="A434" s="149"/>
      <c r="C434" s="321"/>
      <c r="D434" s="321"/>
      <c r="E434" s="321"/>
      <c r="F434" s="321"/>
      <c r="G434" s="321"/>
      <c r="H434" s="321"/>
      <c r="I434" s="321"/>
      <c r="L434" s="321"/>
      <c r="Y434" s="326"/>
    </row>
    <row r="435" spans="1:25" s="310" customFormat="1" ht="12.75" customHeight="1" x14ac:dyDescent="0.3">
      <c r="A435" s="149"/>
      <c r="C435" s="321"/>
      <c r="D435" s="321"/>
      <c r="E435" s="321"/>
      <c r="F435" s="321"/>
      <c r="G435" s="321"/>
      <c r="H435" s="321"/>
      <c r="I435" s="321"/>
      <c r="L435" s="321"/>
      <c r="Y435" s="326"/>
    </row>
    <row r="436" spans="1:25" s="310" customFormat="1" ht="12.75" customHeight="1" x14ac:dyDescent="0.3">
      <c r="A436" s="149"/>
      <c r="C436" s="321"/>
      <c r="D436" s="321"/>
      <c r="E436" s="321"/>
      <c r="F436" s="321"/>
      <c r="G436" s="321"/>
      <c r="H436" s="321"/>
      <c r="I436" s="321"/>
      <c r="L436" s="321"/>
      <c r="Y436" s="326"/>
    </row>
    <row r="437" spans="1:25" s="310" customFormat="1" ht="12.75" customHeight="1" x14ac:dyDescent="0.3">
      <c r="A437" s="149"/>
      <c r="C437" s="321"/>
      <c r="D437" s="321"/>
      <c r="E437" s="321"/>
      <c r="F437" s="321"/>
      <c r="G437" s="321"/>
      <c r="H437" s="321"/>
      <c r="I437" s="321"/>
      <c r="L437" s="321"/>
      <c r="Y437" s="326"/>
    </row>
    <row r="438" spans="1:25" s="310" customFormat="1" ht="12.75" customHeight="1" x14ac:dyDescent="0.3">
      <c r="A438" s="149"/>
      <c r="C438" s="321"/>
      <c r="D438" s="321"/>
      <c r="E438" s="321"/>
      <c r="F438" s="321"/>
      <c r="G438" s="321"/>
      <c r="H438" s="321"/>
      <c r="I438" s="321"/>
      <c r="L438" s="321"/>
      <c r="Y438" s="326"/>
    </row>
    <row r="439" spans="1:25" s="310" customFormat="1" ht="12.75" customHeight="1" x14ac:dyDescent="0.3">
      <c r="A439" s="149"/>
      <c r="C439" s="321"/>
      <c r="D439" s="321"/>
      <c r="E439" s="321"/>
      <c r="F439" s="321"/>
      <c r="G439" s="321"/>
      <c r="H439" s="321"/>
      <c r="I439" s="321"/>
      <c r="L439" s="321"/>
      <c r="Y439" s="326"/>
    </row>
    <row r="440" spans="1:25" s="310" customFormat="1" ht="12.75" customHeight="1" x14ac:dyDescent="0.3">
      <c r="A440" s="149"/>
      <c r="C440" s="321"/>
      <c r="D440" s="321"/>
      <c r="E440" s="321"/>
      <c r="F440" s="321"/>
      <c r="G440" s="321"/>
      <c r="H440" s="321"/>
      <c r="I440" s="321"/>
      <c r="L440" s="321"/>
      <c r="Y440" s="326"/>
    </row>
    <row r="441" spans="1:25" s="310" customFormat="1" ht="12.75" customHeight="1" x14ac:dyDescent="0.3">
      <c r="A441" s="149"/>
      <c r="C441" s="321"/>
      <c r="D441" s="321"/>
      <c r="E441" s="321"/>
      <c r="F441" s="321"/>
      <c r="G441" s="321"/>
      <c r="H441" s="321"/>
      <c r="I441" s="321"/>
      <c r="L441" s="321"/>
      <c r="Y441" s="326"/>
    </row>
    <row r="442" spans="1:25" s="310" customFormat="1" ht="12.75" customHeight="1" x14ac:dyDescent="0.3">
      <c r="A442" s="149"/>
      <c r="C442" s="321"/>
      <c r="D442" s="321"/>
      <c r="E442" s="321"/>
      <c r="F442" s="321"/>
      <c r="G442" s="321"/>
      <c r="H442" s="321"/>
      <c r="I442" s="321"/>
      <c r="L442" s="321"/>
      <c r="Y442" s="326"/>
    </row>
    <row r="443" spans="1:25" s="310" customFormat="1" ht="12.75" customHeight="1" x14ac:dyDescent="0.3">
      <c r="A443" s="149"/>
      <c r="C443" s="321"/>
      <c r="D443" s="321"/>
      <c r="E443" s="321"/>
      <c r="F443" s="321"/>
      <c r="G443" s="321"/>
      <c r="H443" s="321"/>
      <c r="I443" s="321"/>
      <c r="L443" s="321"/>
      <c r="Y443" s="326"/>
    </row>
    <row r="444" spans="1:25" s="310" customFormat="1" ht="12.75" customHeight="1" x14ac:dyDescent="0.3">
      <c r="A444" s="149"/>
      <c r="C444" s="321"/>
      <c r="D444" s="321"/>
      <c r="E444" s="321"/>
      <c r="F444" s="321"/>
      <c r="G444" s="321"/>
      <c r="H444" s="321"/>
      <c r="I444" s="321"/>
      <c r="L444" s="321"/>
      <c r="Y444" s="326"/>
    </row>
    <row r="445" spans="1:25" s="310" customFormat="1" ht="12.75" customHeight="1" x14ac:dyDescent="0.3">
      <c r="A445" s="149"/>
      <c r="C445" s="321"/>
      <c r="D445" s="321"/>
      <c r="E445" s="321"/>
      <c r="F445" s="321"/>
      <c r="G445" s="321"/>
      <c r="H445" s="321"/>
      <c r="I445" s="321"/>
      <c r="L445" s="321"/>
      <c r="Y445" s="326"/>
    </row>
    <row r="446" spans="1:25" s="310" customFormat="1" ht="12.75" customHeight="1" x14ac:dyDescent="0.3">
      <c r="A446" s="149"/>
      <c r="C446" s="321"/>
      <c r="D446" s="321"/>
      <c r="E446" s="321"/>
      <c r="F446" s="321"/>
      <c r="G446" s="321"/>
      <c r="H446" s="321"/>
      <c r="I446" s="321"/>
      <c r="L446" s="321"/>
      <c r="Y446" s="326"/>
    </row>
    <row r="447" spans="1:25" s="310" customFormat="1" ht="12.75" customHeight="1" x14ac:dyDescent="0.3">
      <c r="A447" s="149"/>
      <c r="C447" s="321"/>
      <c r="D447" s="321"/>
      <c r="E447" s="321"/>
      <c r="F447" s="321"/>
      <c r="G447" s="321"/>
      <c r="H447" s="321"/>
      <c r="I447" s="321"/>
      <c r="L447" s="321"/>
      <c r="Y447" s="326"/>
    </row>
    <row r="448" spans="1:25" s="310" customFormat="1" ht="12.75" customHeight="1" x14ac:dyDescent="0.3">
      <c r="A448" s="149"/>
      <c r="C448" s="321"/>
      <c r="D448" s="321"/>
      <c r="E448" s="321"/>
      <c r="F448" s="321"/>
      <c r="G448" s="321"/>
      <c r="H448" s="321"/>
      <c r="I448" s="321"/>
      <c r="L448" s="321"/>
      <c r="Y448" s="326"/>
    </row>
    <row r="449" spans="1:25" s="310" customFormat="1" ht="12.75" customHeight="1" x14ac:dyDescent="0.3">
      <c r="A449" s="149"/>
      <c r="C449" s="321"/>
      <c r="D449" s="321"/>
      <c r="E449" s="321"/>
      <c r="F449" s="321"/>
      <c r="G449" s="321"/>
      <c r="H449" s="321"/>
      <c r="I449" s="321"/>
      <c r="L449" s="321"/>
      <c r="Y449" s="326"/>
    </row>
    <row r="450" spans="1:25" s="310" customFormat="1" ht="12.75" customHeight="1" x14ac:dyDescent="0.3">
      <c r="A450" s="149"/>
      <c r="C450" s="321"/>
      <c r="D450" s="321"/>
      <c r="E450" s="321"/>
      <c r="F450" s="321"/>
      <c r="G450" s="321"/>
      <c r="H450" s="321"/>
      <c r="I450" s="321"/>
      <c r="L450" s="321"/>
      <c r="Y450" s="326"/>
    </row>
    <row r="451" spans="1:25" s="310" customFormat="1" ht="12.75" customHeight="1" x14ac:dyDescent="0.3">
      <c r="A451" s="149"/>
      <c r="C451" s="321"/>
      <c r="D451" s="321"/>
      <c r="E451" s="321"/>
      <c r="F451" s="321"/>
      <c r="G451" s="321"/>
      <c r="H451" s="321"/>
      <c r="I451" s="321"/>
      <c r="L451" s="321"/>
      <c r="Y451" s="326"/>
    </row>
    <row r="452" spans="1:25" s="310" customFormat="1" ht="12.75" customHeight="1" x14ac:dyDescent="0.3">
      <c r="A452" s="149"/>
      <c r="C452" s="321"/>
      <c r="D452" s="321"/>
      <c r="E452" s="321"/>
      <c r="F452" s="321"/>
      <c r="G452" s="321"/>
      <c r="H452" s="321"/>
      <c r="I452" s="321"/>
      <c r="L452" s="321"/>
      <c r="Y452" s="326"/>
    </row>
    <row r="453" spans="1:25" s="310" customFormat="1" ht="12.75" customHeight="1" x14ac:dyDescent="0.3">
      <c r="A453" s="149"/>
      <c r="C453" s="321"/>
      <c r="D453" s="321"/>
      <c r="E453" s="321"/>
      <c r="F453" s="321"/>
      <c r="G453" s="321"/>
      <c r="H453" s="321"/>
      <c r="I453" s="321"/>
      <c r="L453" s="321"/>
      <c r="Y453" s="326"/>
    </row>
    <row r="454" spans="1:25" s="310" customFormat="1" ht="12.75" customHeight="1" x14ac:dyDescent="0.3">
      <c r="A454" s="149"/>
      <c r="C454" s="321"/>
      <c r="D454" s="321"/>
      <c r="E454" s="321"/>
      <c r="F454" s="321"/>
      <c r="G454" s="321"/>
      <c r="H454" s="321"/>
      <c r="I454" s="321"/>
      <c r="L454" s="321"/>
      <c r="Y454" s="326"/>
    </row>
    <row r="455" spans="1:25" s="310" customFormat="1" ht="12.75" customHeight="1" x14ac:dyDescent="0.3">
      <c r="A455" s="149"/>
      <c r="C455" s="321"/>
      <c r="D455" s="321"/>
      <c r="E455" s="321"/>
      <c r="F455" s="321"/>
      <c r="G455" s="321"/>
      <c r="H455" s="321"/>
      <c r="I455" s="321"/>
      <c r="L455" s="321"/>
      <c r="Y455" s="326"/>
    </row>
    <row r="456" spans="1:25" s="310" customFormat="1" ht="12.75" customHeight="1" x14ac:dyDescent="0.3">
      <c r="A456" s="149"/>
      <c r="C456" s="321"/>
      <c r="D456" s="321"/>
      <c r="E456" s="321"/>
      <c r="F456" s="321"/>
      <c r="G456" s="321"/>
      <c r="H456" s="321"/>
      <c r="I456" s="321"/>
      <c r="L456" s="321"/>
      <c r="Y456" s="326"/>
    </row>
    <row r="457" spans="1:25" s="310" customFormat="1" ht="12.75" customHeight="1" x14ac:dyDescent="0.3">
      <c r="A457" s="149"/>
      <c r="C457" s="321"/>
      <c r="D457" s="321"/>
      <c r="E457" s="321"/>
      <c r="F457" s="321"/>
      <c r="G457" s="321"/>
      <c r="H457" s="321"/>
      <c r="I457" s="321"/>
      <c r="L457" s="321"/>
      <c r="Y457" s="326"/>
    </row>
    <row r="458" spans="1:25" s="310" customFormat="1" ht="12.75" customHeight="1" x14ac:dyDescent="0.3">
      <c r="A458" s="149"/>
      <c r="C458" s="321"/>
      <c r="D458" s="321"/>
      <c r="E458" s="321"/>
      <c r="F458" s="321"/>
      <c r="G458" s="321"/>
      <c r="H458" s="321"/>
      <c r="I458" s="321"/>
      <c r="L458" s="321"/>
      <c r="Y458" s="326"/>
    </row>
    <row r="459" spans="1:25" s="310" customFormat="1" ht="12.75" customHeight="1" x14ac:dyDescent="0.3">
      <c r="A459" s="149"/>
      <c r="C459" s="321"/>
      <c r="D459" s="321"/>
      <c r="E459" s="321"/>
      <c r="F459" s="321"/>
      <c r="G459" s="321"/>
      <c r="H459" s="321"/>
      <c r="I459" s="321"/>
      <c r="L459" s="321"/>
      <c r="Y459" s="326"/>
    </row>
    <row r="460" spans="1:25" s="310" customFormat="1" ht="12.75" customHeight="1" x14ac:dyDescent="0.3">
      <c r="A460" s="149"/>
      <c r="C460" s="321"/>
      <c r="D460" s="321"/>
      <c r="E460" s="321"/>
      <c r="F460" s="321"/>
      <c r="G460" s="321"/>
      <c r="H460" s="321"/>
      <c r="I460" s="321"/>
      <c r="L460" s="321"/>
      <c r="Y460" s="326"/>
    </row>
    <row r="461" spans="1:25" s="310" customFormat="1" ht="12.75" customHeight="1" x14ac:dyDescent="0.3">
      <c r="A461" s="149"/>
      <c r="C461" s="321"/>
      <c r="D461" s="321"/>
      <c r="E461" s="321"/>
      <c r="F461" s="321"/>
      <c r="G461" s="321"/>
      <c r="H461" s="321"/>
      <c r="I461" s="321"/>
      <c r="L461" s="321"/>
      <c r="Y461" s="326"/>
    </row>
    <row r="462" spans="1:25" s="310" customFormat="1" ht="12.75" customHeight="1" x14ac:dyDescent="0.3">
      <c r="A462" s="149"/>
      <c r="C462" s="321"/>
      <c r="D462" s="321"/>
      <c r="E462" s="321"/>
      <c r="F462" s="321"/>
      <c r="G462" s="321"/>
      <c r="H462" s="321"/>
      <c r="I462" s="321"/>
      <c r="L462" s="321"/>
      <c r="Y462" s="326"/>
    </row>
    <row r="463" spans="1:25" s="310" customFormat="1" ht="12.75" customHeight="1" x14ac:dyDescent="0.3">
      <c r="A463" s="149"/>
      <c r="C463" s="321"/>
      <c r="D463" s="321"/>
      <c r="E463" s="321"/>
      <c r="F463" s="321"/>
      <c r="G463" s="321"/>
      <c r="H463" s="321"/>
      <c r="I463" s="321"/>
      <c r="L463" s="321"/>
      <c r="Y463" s="326"/>
    </row>
    <row r="464" spans="1:25" s="310" customFormat="1" ht="12.75" customHeight="1" x14ac:dyDescent="0.3">
      <c r="A464" s="149"/>
      <c r="C464" s="321"/>
      <c r="D464" s="321"/>
      <c r="E464" s="321"/>
      <c r="F464" s="321"/>
      <c r="G464" s="321"/>
      <c r="H464" s="321"/>
      <c r="I464" s="321"/>
      <c r="L464" s="321"/>
      <c r="Y464" s="326"/>
    </row>
    <row r="465" spans="1:25" s="310" customFormat="1" ht="12.75" customHeight="1" x14ac:dyDescent="0.3">
      <c r="A465" s="149"/>
      <c r="C465" s="321"/>
      <c r="D465" s="321"/>
      <c r="E465" s="321"/>
      <c r="F465" s="321"/>
      <c r="G465" s="321"/>
      <c r="H465" s="321"/>
      <c r="I465" s="321"/>
      <c r="L465" s="321"/>
      <c r="Y465" s="326"/>
    </row>
    <row r="466" spans="1:25" s="310" customFormat="1" ht="12.75" customHeight="1" x14ac:dyDescent="0.3">
      <c r="A466" s="149"/>
      <c r="C466" s="321"/>
      <c r="D466" s="321"/>
      <c r="E466" s="321"/>
      <c r="F466" s="321"/>
      <c r="G466" s="321"/>
      <c r="H466" s="321"/>
      <c r="I466" s="321"/>
      <c r="L466" s="321"/>
      <c r="Y466" s="326"/>
    </row>
    <row r="467" spans="1:25" s="310" customFormat="1" ht="12.75" customHeight="1" x14ac:dyDescent="0.3">
      <c r="A467" s="149"/>
      <c r="C467" s="321"/>
      <c r="D467" s="321"/>
      <c r="E467" s="321"/>
      <c r="F467" s="321"/>
      <c r="G467" s="321"/>
      <c r="H467" s="321"/>
      <c r="I467" s="321"/>
      <c r="L467" s="321"/>
      <c r="Y467" s="326"/>
    </row>
    <row r="468" spans="1:25" s="310" customFormat="1" ht="12.75" customHeight="1" x14ac:dyDescent="0.3">
      <c r="A468" s="149"/>
      <c r="C468" s="321"/>
      <c r="D468" s="321"/>
      <c r="E468" s="321"/>
      <c r="F468" s="321"/>
      <c r="G468" s="321"/>
      <c r="H468" s="321"/>
      <c r="I468" s="321"/>
      <c r="L468" s="321"/>
      <c r="Y468" s="326"/>
    </row>
    <row r="469" spans="1:25" s="310" customFormat="1" ht="12.75" customHeight="1" x14ac:dyDescent="0.3">
      <c r="A469" s="149"/>
      <c r="C469" s="321"/>
      <c r="D469" s="321"/>
      <c r="E469" s="321"/>
      <c r="F469" s="321"/>
      <c r="G469" s="321"/>
      <c r="H469" s="321"/>
      <c r="I469" s="321"/>
      <c r="L469" s="321"/>
      <c r="Y469" s="326"/>
    </row>
    <row r="470" spans="1:25" s="310" customFormat="1" ht="12.75" customHeight="1" x14ac:dyDescent="0.3">
      <c r="A470" s="149"/>
      <c r="C470" s="321"/>
      <c r="D470" s="321"/>
      <c r="E470" s="321"/>
      <c r="F470" s="321"/>
      <c r="G470" s="321"/>
      <c r="H470" s="321"/>
      <c r="I470" s="321"/>
      <c r="L470" s="321"/>
      <c r="Y470" s="326"/>
    </row>
    <row r="471" spans="1:25" s="310" customFormat="1" ht="12.75" customHeight="1" x14ac:dyDescent="0.3">
      <c r="A471" s="149"/>
      <c r="C471" s="321"/>
      <c r="D471" s="321"/>
      <c r="E471" s="321"/>
      <c r="F471" s="321"/>
      <c r="G471" s="321"/>
      <c r="H471" s="321"/>
      <c r="I471" s="321"/>
      <c r="L471" s="321"/>
      <c r="Y471" s="326"/>
    </row>
    <row r="472" spans="1:25" s="310" customFormat="1" ht="12.75" customHeight="1" x14ac:dyDescent="0.3">
      <c r="A472" s="149"/>
      <c r="C472" s="321"/>
      <c r="D472" s="321"/>
      <c r="E472" s="321"/>
      <c r="F472" s="321"/>
      <c r="G472" s="321"/>
      <c r="H472" s="321"/>
      <c r="I472" s="321"/>
      <c r="L472" s="321"/>
      <c r="Y472" s="326"/>
    </row>
    <row r="473" spans="1:25" s="310" customFormat="1" ht="12.75" customHeight="1" x14ac:dyDescent="0.3">
      <c r="A473" s="149"/>
      <c r="C473" s="321"/>
      <c r="D473" s="321"/>
      <c r="E473" s="321"/>
      <c r="F473" s="321"/>
      <c r="G473" s="321"/>
      <c r="H473" s="321"/>
      <c r="I473" s="321"/>
      <c r="L473" s="321"/>
      <c r="Y473" s="326"/>
    </row>
    <row r="474" spans="1:25" s="310" customFormat="1" ht="12.75" customHeight="1" x14ac:dyDescent="0.3">
      <c r="A474" s="149"/>
      <c r="C474" s="321"/>
      <c r="D474" s="321"/>
      <c r="E474" s="321"/>
      <c r="F474" s="321"/>
      <c r="G474" s="321"/>
      <c r="H474" s="321"/>
      <c r="I474" s="321"/>
      <c r="L474" s="321"/>
      <c r="Y474" s="326"/>
    </row>
    <row r="475" spans="1:25" s="310" customFormat="1" ht="12.75" customHeight="1" x14ac:dyDescent="0.3">
      <c r="A475" s="149"/>
      <c r="C475" s="321"/>
      <c r="D475" s="321"/>
      <c r="E475" s="321"/>
      <c r="F475" s="321"/>
      <c r="G475" s="321"/>
      <c r="H475" s="321"/>
      <c r="I475" s="321"/>
      <c r="L475" s="321"/>
      <c r="Y475" s="326"/>
    </row>
    <row r="476" spans="1:25" s="310" customFormat="1" ht="12.75" customHeight="1" x14ac:dyDescent="0.3">
      <c r="A476" s="149"/>
      <c r="C476" s="321"/>
      <c r="D476" s="321"/>
      <c r="E476" s="321"/>
      <c r="F476" s="321"/>
      <c r="G476" s="321"/>
      <c r="H476" s="321"/>
      <c r="I476" s="321"/>
      <c r="L476" s="321"/>
      <c r="Y476" s="326"/>
    </row>
    <row r="477" spans="1:25" s="310" customFormat="1" ht="12.75" customHeight="1" x14ac:dyDescent="0.3">
      <c r="A477" s="149"/>
      <c r="C477" s="321"/>
      <c r="D477" s="321"/>
      <c r="E477" s="321"/>
      <c r="F477" s="321"/>
      <c r="G477" s="321"/>
      <c r="H477" s="321"/>
      <c r="I477" s="321"/>
      <c r="L477" s="321"/>
      <c r="Y477" s="326"/>
    </row>
    <row r="478" spans="1:25" s="310" customFormat="1" ht="12.75" customHeight="1" x14ac:dyDescent="0.3">
      <c r="A478" s="149"/>
      <c r="C478" s="321"/>
      <c r="D478" s="321"/>
      <c r="E478" s="321"/>
      <c r="F478" s="321"/>
      <c r="G478" s="321"/>
      <c r="H478" s="321"/>
      <c r="I478" s="321"/>
      <c r="L478" s="321"/>
      <c r="Y478" s="326"/>
    </row>
    <row r="479" spans="1:25" s="310" customFormat="1" ht="12.75" customHeight="1" x14ac:dyDescent="0.3">
      <c r="A479" s="149"/>
      <c r="C479" s="321"/>
      <c r="D479" s="321"/>
      <c r="E479" s="321"/>
      <c r="F479" s="321"/>
      <c r="G479" s="321"/>
      <c r="H479" s="321"/>
      <c r="I479" s="321"/>
      <c r="L479" s="321"/>
      <c r="Y479" s="326"/>
    </row>
    <row r="480" spans="1:25" s="310" customFormat="1" ht="12.75" customHeight="1" x14ac:dyDescent="0.3">
      <c r="A480" s="149"/>
      <c r="C480" s="321"/>
      <c r="D480" s="321"/>
      <c r="E480" s="321"/>
      <c r="F480" s="321"/>
      <c r="G480" s="321"/>
      <c r="H480" s="321"/>
      <c r="I480" s="321"/>
      <c r="L480" s="321"/>
      <c r="Y480" s="326"/>
    </row>
    <row r="481" spans="1:25" s="310" customFormat="1" ht="12.75" customHeight="1" x14ac:dyDescent="0.3">
      <c r="A481" s="149"/>
      <c r="C481" s="321"/>
      <c r="D481" s="321"/>
      <c r="E481" s="321"/>
      <c r="F481" s="321"/>
      <c r="G481" s="321"/>
      <c r="H481" s="321"/>
      <c r="I481" s="321"/>
      <c r="L481" s="321"/>
      <c r="Y481" s="326"/>
    </row>
    <row r="482" spans="1:25" s="310" customFormat="1" ht="12.75" customHeight="1" x14ac:dyDescent="0.3">
      <c r="A482" s="149"/>
      <c r="C482" s="321"/>
      <c r="D482" s="321"/>
      <c r="E482" s="321"/>
      <c r="F482" s="321"/>
      <c r="G482" s="321"/>
      <c r="H482" s="321"/>
      <c r="I482" s="321"/>
      <c r="L482" s="321"/>
      <c r="Y482" s="326"/>
    </row>
    <row r="483" spans="1:25" s="310" customFormat="1" ht="12.75" customHeight="1" x14ac:dyDescent="0.3">
      <c r="A483" s="149"/>
      <c r="C483" s="321"/>
      <c r="D483" s="321"/>
      <c r="E483" s="321"/>
      <c r="F483" s="321"/>
      <c r="G483" s="321"/>
      <c r="H483" s="321"/>
      <c r="I483" s="321"/>
      <c r="L483" s="321"/>
      <c r="Y483" s="326"/>
    </row>
    <row r="484" spans="1:25" s="310" customFormat="1" ht="12.75" customHeight="1" x14ac:dyDescent="0.3">
      <c r="A484" s="149"/>
      <c r="C484" s="321"/>
      <c r="D484" s="321"/>
      <c r="E484" s="321"/>
      <c r="F484" s="321"/>
      <c r="G484" s="321"/>
      <c r="H484" s="321"/>
      <c r="I484" s="321"/>
      <c r="L484" s="321"/>
      <c r="Y484" s="326"/>
    </row>
    <row r="485" spans="1:25" s="310" customFormat="1" ht="12.75" customHeight="1" x14ac:dyDescent="0.3">
      <c r="A485" s="149"/>
      <c r="C485" s="321"/>
      <c r="D485" s="321"/>
      <c r="E485" s="321"/>
      <c r="F485" s="321"/>
      <c r="G485" s="321"/>
      <c r="H485" s="321"/>
      <c r="I485" s="321"/>
      <c r="L485" s="321"/>
      <c r="Y485" s="326"/>
    </row>
    <row r="486" spans="1:25" s="310" customFormat="1" ht="12.75" customHeight="1" x14ac:dyDescent="0.3">
      <c r="A486" s="149"/>
      <c r="C486" s="321"/>
      <c r="D486" s="321"/>
      <c r="E486" s="321"/>
      <c r="F486" s="321"/>
      <c r="G486" s="321"/>
      <c r="H486" s="321"/>
      <c r="I486" s="321"/>
      <c r="L486" s="321"/>
      <c r="Y486" s="326"/>
    </row>
    <row r="487" spans="1:25" s="310" customFormat="1" ht="12.75" customHeight="1" x14ac:dyDescent="0.3">
      <c r="A487" s="149"/>
      <c r="C487" s="321"/>
      <c r="D487" s="321"/>
      <c r="E487" s="321"/>
      <c r="F487" s="321"/>
      <c r="G487" s="321"/>
      <c r="H487" s="321"/>
      <c r="I487" s="321"/>
      <c r="L487" s="321"/>
      <c r="Y487" s="326"/>
    </row>
    <row r="488" spans="1:25" s="310" customFormat="1" ht="12.75" customHeight="1" x14ac:dyDescent="0.3">
      <c r="A488" s="149"/>
      <c r="C488" s="321"/>
      <c r="D488" s="321"/>
      <c r="E488" s="321"/>
      <c r="F488" s="321"/>
      <c r="G488" s="321"/>
      <c r="H488" s="321"/>
      <c r="I488" s="321"/>
      <c r="L488" s="321"/>
      <c r="Y488" s="326"/>
    </row>
    <row r="489" spans="1:25" s="310" customFormat="1" ht="12.75" customHeight="1" x14ac:dyDescent="0.3">
      <c r="A489" s="149"/>
      <c r="C489" s="321"/>
      <c r="D489" s="321"/>
      <c r="E489" s="321"/>
      <c r="F489" s="321"/>
      <c r="G489" s="321"/>
      <c r="H489" s="321"/>
      <c r="I489" s="321"/>
      <c r="L489" s="321"/>
      <c r="Y489" s="326"/>
    </row>
    <row r="490" spans="1:25" s="310" customFormat="1" ht="12.75" customHeight="1" x14ac:dyDescent="0.3">
      <c r="A490" s="149"/>
      <c r="C490" s="321"/>
      <c r="D490" s="321"/>
      <c r="E490" s="321"/>
      <c r="F490" s="321"/>
      <c r="G490" s="321"/>
      <c r="H490" s="321"/>
      <c r="I490" s="321"/>
      <c r="L490" s="321"/>
      <c r="Y490" s="326"/>
    </row>
    <row r="491" spans="1:25" s="310" customFormat="1" ht="12.75" customHeight="1" x14ac:dyDescent="0.3">
      <c r="A491" s="149"/>
      <c r="C491" s="321"/>
      <c r="D491" s="321"/>
      <c r="E491" s="321"/>
      <c r="F491" s="321"/>
      <c r="G491" s="321"/>
      <c r="H491" s="321"/>
      <c r="I491" s="321"/>
      <c r="L491" s="321"/>
      <c r="Y491" s="326"/>
    </row>
    <row r="492" spans="1:25" s="310" customFormat="1" ht="12.75" customHeight="1" x14ac:dyDescent="0.3">
      <c r="A492" s="149"/>
      <c r="C492" s="321"/>
      <c r="D492" s="321"/>
      <c r="E492" s="321"/>
      <c r="F492" s="321"/>
      <c r="G492" s="321"/>
      <c r="H492" s="321"/>
      <c r="I492" s="321"/>
      <c r="L492" s="321"/>
      <c r="Y492" s="326"/>
    </row>
    <row r="493" spans="1:25" s="310" customFormat="1" ht="12.75" customHeight="1" x14ac:dyDescent="0.3">
      <c r="A493" s="149"/>
      <c r="C493" s="321"/>
      <c r="D493" s="321"/>
      <c r="E493" s="321"/>
      <c r="F493" s="321"/>
      <c r="G493" s="321"/>
      <c r="H493" s="321"/>
      <c r="I493" s="321"/>
      <c r="L493" s="321"/>
      <c r="Y493" s="326"/>
    </row>
    <row r="494" spans="1:25" s="310" customFormat="1" ht="12.75" customHeight="1" x14ac:dyDescent="0.3">
      <c r="A494" s="149"/>
      <c r="C494" s="321"/>
      <c r="D494" s="321"/>
      <c r="E494" s="321"/>
      <c r="F494" s="321"/>
      <c r="G494" s="321"/>
      <c r="H494" s="321"/>
      <c r="I494" s="321"/>
      <c r="L494" s="321"/>
      <c r="Y494" s="326"/>
    </row>
    <row r="495" spans="1:25" s="310" customFormat="1" ht="12.75" customHeight="1" x14ac:dyDescent="0.3">
      <c r="A495" s="149"/>
      <c r="C495" s="321"/>
      <c r="D495" s="321"/>
      <c r="E495" s="321"/>
      <c r="F495" s="321"/>
      <c r="G495" s="321"/>
      <c r="H495" s="321"/>
      <c r="I495" s="321"/>
      <c r="L495" s="321"/>
      <c r="Y495" s="326"/>
    </row>
    <row r="496" spans="1:25" s="310" customFormat="1" ht="12.75" customHeight="1" x14ac:dyDescent="0.3">
      <c r="A496" s="149"/>
      <c r="C496" s="321"/>
      <c r="D496" s="321"/>
      <c r="E496" s="321"/>
      <c r="F496" s="321"/>
      <c r="G496" s="321"/>
      <c r="H496" s="321"/>
      <c r="I496" s="321"/>
      <c r="L496" s="321"/>
      <c r="Y496" s="326"/>
    </row>
    <row r="497" spans="1:25" s="310" customFormat="1" ht="12.75" customHeight="1" x14ac:dyDescent="0.3">
      <c r="A497" s="149"/>
      <c r="C497" s="321"/>
      <c r="D497" s="321"/>
      <c r="E497" s="321"/>
      <c r="F497" s="321"/>
      <c r="G497" s="321"/>
      <c r="H497" s="321"/>
      <c r="I497" s="321"/>
      <c r="L497" s="321"/>
      <c r="Y497" s="326"/>
    </row>
    <row r="498" spans="1:25" s="310" customFormat="1" ht="12.75" customHeight="1" x14ac:dyDescent="0.3">
      <c r="A498" s="149"/>
      <c r="C498" s="321"/>
      <c r="D498" s="321"/>
      <c r="E498" s="321"/>
      <c r="F498" s="321"/>
      <c r="G498" s="321"/>
      <c r="H498" s="321"/>
      <c r="I498" s="321"/>
      <c r="L498" s="321"/>
      <c r="Y498" s="326"/>
    </row>
    <row r="499" spans="1:25" s="310" customFormat="1" ht="12.75" customHeight="1" x14ac:dyDescent="0.3">
      <c r="A499" s="149"/>
      <c r="C499" s="321"/>
      <c r="D499" s="321"/>
      <c r="E499" s="321"/>
      <c r="F499" s="321"/>
      <c r="G499" s="321"/>
      <c r="H499" s="321"/>
      <c r="I499" s="321"/>
      <c r="L499" s="321"/>
      <c r="Y499" s="326"/>
    </row>
    <row r="500" spans="1:25" s="310" customFormat="1" ht="12.75" customHeight="1" x14ac:dyDescent="0.3">
      <c r="A500" s="149"/>
      <c r="C500" s="321"/>
      <c r="D500" s="321"/>
      <c r="E500" s="321"/>
      <c r="F500" s="321"/>
      <c r="G500" s="321"/>
      <c r="H500" s="321"/>
      <c r="I500" s="321"/>
      <c r="L500" s="321"/>
      <c r="Y500" s="326"/>
    </row>
    <row r="501" spans="1:25" s="310" customFormat="1" ht="12.75" customHeight="1" x14ac:dyDescent="0.3">
      <c r="A501" s="149"/>
      <c r="C501" s="321"/>
      <c r="D501" s="321"/>
      <c r="E501" s="321"/>
      <c r="F501" s="321"/>
      <c r="G501" s="321"/>
      <c r="H501" s="321"/>
      <c r="I501" s="321"/>
      <c r="L501" s="321"/>
      <c r="Y501" s="326"/>
    </row>
    <row r="502" spans="1:25" s="310" customFormat="1" ht="12.75" customHeight="1" x14ac:dyDescent="0.3">
      <c r="A502" s="149"/>
      <c r="C502" s="321"/>
      <c r="D502" s="321"/>
      <c r="E502" s="321"/>
      <c r="F502" s="321"/>
      <c r="G502" s="321"/>
      <c r="H502" s="321"/>
      <c r="I502" s="321"/>
      <c r="L502" s="321"/>
      <c r="Y502" s="326"/>
    </row>
    <row r="503" spans="1:25" s="310" customFormat="1" ht="12.75" customHeight="1" x14ac:dyDescent="0.3">
      <c r="A503" s="149"/>
      <c r="C503" s="321"/>
      <c r="D503" s="321"/>
      <c r="E503" s="321"/>
      <c r="F503" s="321"/>
      <c r="G503" s="321"/>
      <c r="H503" s="321"/>
      <c r="I503" s="321"/>
      <c r="L503" s="321"/>
      <c r="Y503" s="326"/>
    </row>
    <row r="504" spans="1:25" s="310" customFormat="1" ht="12.75" customHeight="1" x14ac:dyDescent="0.3">
      <c r="A504" s="149"/>
      <c r="C504" s="321"/>
      <c r="D504" s="321"/>
      <c r="E504" s="321"/>
      <c r="F504" s="321"/>
      <c r="G504" s="321"/>
      <c r="H504" s="321"/>
      <c r="I504" s="321"/>
      <c r="L504" s="321"/>
      <c r="Y504" s="326"/>
    </row>
    <row r="505" spans="1:25" s="310" customFormat="1" ht="12.75" customHeight="1" x14ac:dyDescent="0.3">
      <c r="A505" s="149"/>
      <c r="C505" s="321"/>
      <c r="D505" s="321"/>
      <c r="E505" s="321"/>
      <c r="F505" s="321"/>
      <c r="G505" s="321"/>
      <c r="H505" s="321"/>
      <c r="I505" s="321"/>
      <c r="L505" s="321"/>
      <c r="Y505" s="326"/>
    </row>
    <row r="506" spans="1:25" s="310" customFormat="1" ht="12.75" customHeight="1" x14ac:dyDescent="0.3">
      <c r="A506" s="149"/>
      <c r="C506" s="321"/>
      <c r="D506" s="321"/>
      <c r="E506" s="321"/>
      <c r="F506" s="321"/>
      <c r="G506" s="321"/>
      <c r="H506" s="321"/>
      <c r="I506" s="321"/>
      <c r="L506" s="321"/>
      <c r="Y506" s="326"/>
    </row>
    <row r="507" spans="1:25" s="310" customFormat="1" ht="12.75" customHeight="1" x14ac:dyDescent="0.3">
      <c r="A507" s="149"/>
      <c r="C507" s="321"/>
      <c r="D507" s="321"/>
      <c r="E507" s="321"/>
      <c r="F507" s="321"/>
      <c r="G507" s="321"/>
      <c r="H507" s="321"/>
      <c r="I507" s="321"/>
      <c r="L507" s="321"/>
      <c r="Y507" s="326"/>
    </row>
    <row r="508" spans="1:25" s="310" customFormat="1" ht="12.75" customHeight="1" x14ac:dyDescent="0.3">
      <c r="A508" s="149"/>
      <c r="C508" s="321"/>
      <c r="D508" s="321"/>
      <c r="E508" s="321"/>
      <c r="F508" s="321"/>
      <c r="G508" s="321"/>
      <c r="H508" s="321"/>
      <c r="I508" s="321"/>
      <c r="L508" s="321"/>
      <c r="Y508" s="326"/>
    </row>
    <row r="509" spans="1:25" s="310" customFormat="1" ht="12.75" customHeight="1" x14ac:dyDescent="0.3">
      <c r="A509" s="149"/>
      <c r="C509" s="321"/>
      <c r="D509" s="321"/>
      <c r="E509" s="321"/>
      <c r="F509" s="321"/>
      <c r="G509" s="321"/>
      <c r="H509" s="321"/>
      <c r="I509" s="321"/>
      <c r="L509" s="321"/>
      <c r="Y509" s="326"/>
    </row>
    <row r="510" spans="1:25" s="310" customFormat="1" ht="12.75" customHeight="1" x14ac:dyDescent="0.3">
      <c r="A510" s="149"/>
      <c r="C510" s="321"/>
      <c r="D510" s="321"/>
      <c r="E510" s="321"/>
      <c r="F510" s="321"/>
      <c r="G510" s="321"/>
      <c r="H510" s="321"/>
      <c r="I510" s="321"/>
      <c r="L510" s="321"/>
      <c r="Y510" s="326"/>
    </row>
    <row r="511" spans="1:25" s="310" customFormat="1" ht="12.75" customHeight="1" x14ac:dyDescent="0.3">
      <c r="A511" s="149"/>
      <c r="C511" s="321"/>
      <c r="D511" s="321"/>
      <c r="E511" s="321"/>
      <c r="F511" s="321"/>
      <c r="G511" s="321"/>
      <c r="H511" s="321"/>
      <c r="I511" s="321"/>
      <c r="L511" s="321"/>
      <c r="Y511" s="326"/>
    </row>
    <row r="512" spans="1:25" s="310" customFormat="1" ht="12.75" customHeight="1" x14ac:dyDescent="0.3">
      <c r="A512" s="149"/>
      <c r="C512" s="321"/>
      <c r="D512" s="321"/>
      <c r="E512" s="321"/>
      <c r="F512" s="321"/>
      <c r="G512" s="321"/>
      <c r="H512" s="321"/>
      <c r="I512" s="321"/>
      <c r="L512" s="321"/>
      <c r="Y512" s="326"/>
    </row>
    <row r="513" spans="1:25" s="310" customFormat="1" ht="12.75" customHeight="1" x14ac:dyDescent="0.3">
      <c r="A513" s="149"/>
      <c r="C513" s="321"/>
      <c r="D513" s="321"/>
      <c r="E513" s="321"/>
      <c r="F513" s="321"/>
      <c r="G513" s="321"/>
      <c r="H513" s="321"/>
      <c r="I513" s="321"/>
      <c r="L513" s="321"/>
      <c r="Y513" s="326"/>
    </row>
    <row r="514" spans="1:25" s="310" customFormat="1" ht="12.75" customHeight="1" x14ac:dyDescent="0.3">
      <c r="A514" s="149"/>
      <c r="C514" s="321"/>
      <c r="D514" s="321"/>
      <c r="E514" s="321"/>
      <c r="F514" s="321"/>
      <c r="G514" s="321"/>
      <c r="H514" s="321"/>
      <c r="I514" s="321"/>
      <c r="L514" s="321"/>
      <c r="Y514" s="326"/>
    </row>
    <row r="515" spans="1:25" s="310" customFormat="1" ht="12.75" customHeight="1" x14ac:dyDescent="0.3">
      <c r="A515" s="149"/>
      <c r="C515" s="321"/>
      <c r="D515" s="321"/>
      <c r="E515" s="321"/>
      <c r="F515" s="321"/>
      <c r="G515" s="321"/>
      <c r="H515" s="321"/>
      <c r="I515" s="321"/>
      <c r="L515" s="321"/>
      <c r="Y515" s="326"/>
    </row>
    <row r="516" spans="1:25" s="310" customFormat="1" ht="12.75" customHeight="1" x14ac:dyDescent="0.3">
      <c r="A516" s="149"/>
      <c r="C516" s="321"/>
      <c r="D516" s="321"/>
      <c r="E516" s="321"/>
      <c r="F516" s="321"/>
      <c r="G516" s="321"/>
      <c r="H516" s="321"/>
      <c r="I516" s="321"/>
      <c r="L516" s="321"/>
      <c r="Y516" s="326"/>
    </row>
    <row r="517" spans="1:25" s="310" customFormat="1" ht="12.75" customHeight="1" x14ac:dyDescent="0.3">
      <c r="A517" s="149"/>
      <c r="C517" s="321"/>
      <c r="D517" s="321"/>
      <c r="E517" s="321"/>
      <c r="F517" s="321"/>
      <c r="G517" s="321"/>
      <c r="H517" s="321"/>
      <c r="I517" s="321"/>
      <c r="L517" s="321"/>
      <c r="Y517" s="326"/>
    </row>
    <row r="518" spans="1:25" s="310" customFormat="1" ht="12.75" customHeight="1" x14ac:dyDescent="0.3">
      <c r="A518" s="149"/>
      <c r="C518" s="321"/>
      <c r="D518" s="321"/>
      <c r="E518" s="321"/>
      <c r="F518" s="321"/>
      <c r="G518" s="321"/>
      <c r="H518" s="321"/>
      <c r="I518" s="321"/>
      <c r="L518" s="321"/>
      <c r="Y518" s="326"/>
    </row>
    <row r="519" spans="1:25" s="310" customFormat="1" ht="12.75" customHeight="1" x14ac:dyDescent="0.3">
      <c r="A519" s="149"/>
      <c r="C519" s="321"/>
      <c r="D519" s="321"/>
      <c r="E519" s="321"/>
      <c r="F519" s="321"/>
      <c r="G519" s="321"/>
      <c r="H519" s="321"/>
      <c r="I519" s="321"/>
      <c r="L519" s="321"/>
      <c r="Y519" s="326"/>
    </row>
    <row r="520" spans="1:25" s="310" customFormat="1" ht="12.75" customHeight="1" x14ac:dyDescent="0.3">
      <c r="A520" s="149"/>
      <c r="C520" s="321"/>
      <c r="D520" s="321"/>
      <c r="E520" s="321"/>
      <c r="F520" s="321"/>
      <c r="G520" s="321"/>
      <c r="H520" s="321"/>
      <c r="I520" s="321"/>
      <c r="L520" s="321"/>
      <c r="Y520" s="326"/>
    </row>
    <row r="521" spans="1:25" s="310" customFormat="1" ht="12.75" customHeight="1" x14ac:dyDescent="0.3">
      <c r="A521" s="149"/>
      <c r="C521" s="321"/>
      <c r="D521" s="321"/>
      <c r="E521" s="321"/>
      <c r="F521" s="321"/>
      <c r="G521" s="321"/>
      <c r="H521" s="321"/>
      <c r="I521" s="321"/>
      <c r="L521" s="321"/>
      <c r="Y521" s="326"/>
    </row>
    <row r="522" spans="1:25" s="310" customFormat="1" ht="12.75" customHeight="1" x14ac:dyDescent="0.3">
      <c r="A522" s="149"/>
      <c r="C522" s="321"/>
      <c r="D522" s="321"/>
      <c r="E522" s="321"/>
      <c r="F522" s="321"/>
      <c r="G522" s="321"/>
      <c r="H522" s="321"/>
      <c r="I522" s="321"/>
      <c r="L522" s="321"/>
      <c r="Y522" s="326"/>
    </row>
    <row r="523" spans="1:25" s="310" customFormat="1" ht="12.75" customHeight="1" x14ac:dyDescent="0.3">
      <c r="A523" s="149"/>
      <c r="C523" s="321"/>
      <c r="D523" s="321"/>
      <c r="E523" s="321"/>
      <c r="F523" s="321"/>
      <c r="G523" s="321"/>
      <c r="H523" s="321"/>
      <c r="I523" s="321"/>
      <c r="L523" s="321"/>
      <c r="Y523" s="326"/>
    </row>
    <row r="524" spans="1:25" s="310" customFormat="1" ht="12.75" customHeight="1" x14ac:dyDescent="0.3">
      <c r="A524" s="149"/>
      <c r="C524" s="321"/>
      <c r="D524" s="321"/>
      <c r="E524" s="321"/>
      <c r="F524" s="321"/>
      <c r="G524" s="321"/>
      <c r="H524" s="321"/>
      <c r="I524" s="321"/>
      <c r="L524" s="321"/>
      <c r="Y524" s="326"/>
    </row>
    <row r="525" spans="1:25" s="310" customFormat="1" ht="12.75" customHeight="1" x14ac:dyDescent="0.3">
      <c r="A525" s="149"/>
      <c r="C525" s="321"/>
      <c r="D525" s="321"/>
      <c r="E525" s="321"/>
      <c r="F525" s="321"/>
      <c r="G525" s="321"/>
      <c r="H525" s="321"/>
      <c r="I525" s="321"/>
      <c r="L525" s="321"/>
      <c r="Y525" s="326"/>
    </row>
    <row r="526" spans="1:25" s="310" customFormat="1" ht="12.75" customHeight="1" x14ac:dyDescent="0.3">
      <c r="A526" s="149"/>
      <c r="C526" s="321"/>
      <c r="D526" s="321"/>
      <c r="E526" s="321"/>
      <c r="F526" s="321"/>
      <c r="G526" s="321"/>
      <c r="H526" s="321"/>
      <c r="I526" s="321"/>
      <c r="L526" s="321"/>
      <c r="Y526" s="326"/>
    </row>
    <row r="527" spans="1:25" s="310" customFormat="1" ht="12.75" customHeight="1" x14ac:dyDescent="0.3">
      <c r="A527" s="149"/>
      <c r="C527" s="321"/>
      <c r="D527" s="321"/>
      <c r="E527" s="321"/>
      <c r="F527" s="321"/>
      <c r="G527" s="321"/>
      <c r="H527" s="321"/>
      <c r="I527" s="321"/>
      <c r="L527" s="321"/>
      <c r="Y527" s="326"/>
    </row>
    <row r="528" spans="1:25" s="310" customFormat="1" ht="12.75" customHeight="1" x14ac:dyDescent="0.3">
      <c r="A528" s="149"/>
      <c r="C528" s="321"/>
      <c r="D528" s="321"/>
      <c r="E528" s="321"/>
      <c r="F528" s="321"/>
      <c r="G528" s="321"/>
      <c r="H528" s="321"/>
      <c r="I528" s="321"/>
      <c r="L528" s="321"/>
      <c r="Y528" s="326"/>
    </row>
    <row r="529" spans="1:25" s="310" customFormat="1" ht="12.75" customHeight="1" x14ac:dyDescent="0.3">
      <c r="A529" s="149"/>
      <c r="C529" s="321"/>
      <c r="D529" s="321"/>
      <c r="E529" s="321"/>
      <c r="F529" s="321"/>
      <c r="G529" s="321"/>
      <c r="H529" s="321"/>
      <c r="I529" s="321"/>
      <c r="L529" s="321"/>
      <c r="Y529" s="326"/>
    </row>
    <row r="530" spans="1:25" s="310" customFormat="1" ht="12.75" customHeight="1" x14ac:dyDescent="0.3">
      <c r="A530" s="149"/>
      <c r="C530" s="321"/>
      <c r="D530" s="321"/>
      <c r="E530" s="321"/>
      <c r="F530" s="321"/>
      <c r="G530" s="321"/>
      <c r="H530" s="321"/>
      <c r="I530" s="321"/>
      <c r="L530" s="321"/>
      <c r="Y530" s="326"/>
    </row>
    <row r="531" spans="1:25" s="310" customFormat="1" ht="12.75" customHeight="1" x14ac:dyDescent="0.3">
      <c r="A531" s="149"/>
      <c r="C531" s="321"/>
      <c r="D531" s="321"/>
      <c r="E531" s="321"/>
      <c r="F531" s="321"/>
      <c r="G531" s="321"/>
      <c r="H531" s="321"/>
      <c r="I531" s="321"/>
      <c r="L531" s="321"/>
      <c r="Y531" s="326"/>
    </row>
    <row r="532" spans="1:25" s="310" customFormat="1" ht="12.75" customHeight="1" x14ac:dyDescent="0.3">
      <c r="A532" s="149"/>
      <c r="C532" s="321"/>
      <c r="D532" s="321"/>
      <c r="E532" s="321"/>
      <c r="F532" s="321"/>
      <c r="G532" s="321"/>
      <c r="H532" s="321"/>
      <c r="I532" s="321"/>
      <c r="L532" s="321"/>
      <c r="Y532" s="326"/>
    </row>
    <row r="533" spans="1:25" s="310" customFormat="1" ht="12.75" customHeight="1" x14ac:dyDescent="0.3">
      <c r="A533" s="149"/>
      <c r="C533" s="321"/>
      <c r="D533" s="321"/>
      <c r="E533" s="321"/>
      <c r="F533" s="321"/>
      <c r="G533" s="321"/>
      <c r="H533" s="321"/>
      <c r="I533" s="321"/>
      <c r="L533" s="321"/>
      <c r="Y533" s="326"/>
    </row>
    <row r="534" spans="1:25" s="310" customFormat="1" ht="12.75" customHeight="1" x14ac:dyDescent="0.3">
      <c r="A534" s="149"/>
      <c r="C534" s="321"/>
      <c r="D534" s="321"/>
      <c r="E534" s="321"/>
      <c r="F534" s="321"/>
      <c r="G534" s="321"/>
      <c r="H534" s="321"/>
      <c r="I534" s="321"/>
      <c r="L534" s="321"/>
      <c r="Y534" s="326"/>
    </row>
    <row r="535" spans="1:25" s="310" customFormat="1" ht="12.75" customHeight="1" x14ac:dyDescent="0.3">
      <c r="A535" s="149"/>
      <c r="C535" s="321"/>
      <c r="D535" s="321"/>
      <c r="E535" s="321"/>
      <c r="F535" s="321"/>
      <c r="G535" s="321"/>
      <c r="H535" s="321"/>
      <c r="I535" s="321"/>
      <c r="L535" s="321"/>
      <c r="Y535" s="326"/>
    </row>
    <row r="536" spans="1:25" s="310" customFormat="1" ht="12.75" customHeight="1" x14ac:dyDescent="0.3">
      <c r="A536" s="149"/>
      <c r="C536" s="321"/>
      <c r="D536" s="321"/>
      <c r="E536" s="321"/>
      <c r="F536" s="321"/>
      <c r="G536" s="321"/>
      <c r="H536" s="321"/>
      <c r="I536" s="321"/>
      <c r="L536" s="321"/>
      <c r="Y536" s="326"/>
    </row>
    <row r="537" spans="1:25" s="310" customFormat="1" ht="12.75" customHeight="1" x14ac:dyDescent="0.3">
      <c r="A537" s="149"/>
      <c r="C537" s="321"/>
      <c r="D537" s="321"/>
      <c r="E537" s="321"/>
      <c r="F537" s="321"/>
      <c r="G537" s="321"/>
      <c r="H537" s="321"/>
      <c r="I537" s="321"/>
      <c r="L537" s="321"/>
      <c r="Y537" s="326"/>
    </row>
    <row r="538" spans="1:25" s="310" customFormat="1" ht="12.75" customHeight="1" x14ac:dyDescent="0.3">
      <c r="A538" s="149"/>
      <c r="C538" s="321"/>
      <c r="D538" s="321"/>
      <c r="E538" s="321"/>
      <c r="F538" s="321"/>
      <c r="G538" s="321"/>
      <c r="H538" s="321"/>
      <c r="I538" s="321"/>
      <c r="L538" s="321"/>
      <c r="Y538" s="326"/>
    </row>
    <row r="539" spans="1:25" s="310" customFormat="1" ht="12.75" customHeight="1" x14ac:dyDescent="0.3">
      <c r="A539" s="149"/>
      <c r="C539" s="321"/>
      <c r="D539" s="321"/>
      <c r="E539" s="321"/>
      <c r="F539" s="321"/>
      <c r="G539" s="321"/>
      <c r="H539" s="321"/>
      <c r="I539" s="321"/>
      <c r="L539" s="321"/>
      <c r="Y539" s="326"/>
    </row>
    <row r="540" spans="1:25" s="310" customFormat="1" ht="12.75" customHeight="1" x14ac:dyDescent="0.3">
      <c r="A540" s="149"/>
      <c r="C540" s="321"/>
      <c r="D540" s="321"/>
      <c r="E540" s="321"/>
      <c r="F540" s="321"/>
      <c r="G540" s="321"/>
      <c r="H540" s="321"/>
      <c r="I540" s="321"/>
      <c r="L540" s="321"/>
      <c r="Y540" s="326"/>
    </row>
    <row r="541" spans="1:25" s="310" customFormat="1" ht="12.75" customHeight="1" x14ac:dyDescent="0.3">
      <c r="A541" s="149"/>
      <c r="C541" s="321"/>
      <c r="D541" s="321"/>
      <c r="E541" s="321"/>
      <c r="F541" s="321"/>
      <c r="G541" s="321"/>
      <c r="H541" s="321"/>
      <c r="I541" s="321"/>
      <c r="L541" s="321"/>
      <c r="Y541" s="326"/>
    </row>
    <row r="542" spans="1:25" s="310" customFormat="1" ht="12.75" customHeight="1" x14ac:dyDescent="0.3">
      <c r="A542" s="149"/>
      <c r="C542" s="321"/>
      <c r="D542" s="321"/>
      <c r="E542" s="321"/>
      <c r="F542" s="321"/>
      <c r="G542" s="321"/>
      <c r="H542" s="321"/>
      <c r="I542" s="321"/>
      <c r="L542" s="321"/>
      <c r="Y542" s="326"/>
    </row>
    <row r="543" spans="1:25" s="310" customFormat="1" ht="12.75" customHeight="1" x14ac:dyDescent="0.3">
      <c r="A543" s="149"/>
      <c r="C543" s="321"/>
      <c r="D543" s="321"/>
      <c r="E543" s="321"/>
      <c r="F543" s="321"/>
      <c r="G543" s="321"/>
      <c r="H543" s="321"/>
      <c r="I543" s="321"/>
      <c r="L543" s="321"/>
      <c r="Y543" s="326"/>
    </row>
    <row r="544" spans="1:25" s="310" customFormat="1" ht="12.75" customHeight="1" x14ac:dyDescent="0.3">
      <c r="A544" s="149"/>
      <c r="C544" s="321"/>
      <c r="D544" s="321"/>
      <c r="E544" s="321"/>
      <c r="F544" s="321"/>
      <c r="G544" s="321"/>
      <c r="H544" s="321"/>
      <c r="I544" s="321"/>
      <c r="L544" s="321"/>
      <c r="Y544" s="326"/>
    </row>
  </sheetData>
  <mergeCells count="2">
    <mergeCell ref="F4:H4"/>
    <mergeCell ref="C4:E4"/>
  </mergeCells>
  <phoneticPr fontId="0" type="noConversion"/>
  <conditionalFormatting sqref="M5:X5">
    <cfRule type="expression" dxfId="0" priority="2">
      <formula>M5&lt;=$B$3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zoomScale="80" zoomScaleNormal="80" workbookViewId="0">
      <pane ySplit="1" topLeftCell="A50" activePane="bottomLeft" state="frozen"/>
      <selection pane="bottomLeft" activeCell="G87" sqref="G87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335"/>
      <c r="B1" s="335"/>
      <c r="C1" s="335"/>
      <c r="D1" s="335"/>
      <c r="E1" s="335"/>
      <c r="F1" s="336" t="s">
        <v>1049</v>
      </c>
      <c r="G1" s="336" t="s">
        <v>1050</v>
      </c>
      <c r="H1" s="336" t="s">
        <v>1051</v>
      </c>
      <c r="I1" s="336" t="s">
        <v>831</v>
      </c>
      <c r="J1" s="336" t="s">
        <v>1052</v>
      </c>
      <c r="K1" s="336" t="s">
        <v>934</v>
      </c>
      <c r="L1" s="420" t="s">
        <v>1053</v>
      </c>
      <c r="M1" s="262"/>
      <c r="N1" s="262"/>
    </row>
    <row r="2" spans="1:14" ht="12.75" customHeight="1" x14ac:dyDescent="0.25">
      <c r="A2" s="337" t="s">
        <v>1005</v>
      </c>
      <c r="B2" s="338" t="s">
        <v>1006</v>
      </c>
      <c r="C2" s="338" t="s">
        <v>1007</v>
      </c>
      <c r="D2" s="338" t="s">
        <v>1008</v>
      </c>
      <c r="E2" s="339"/>
      <c r="F2" s="338" t="s">
        <v>1009</v>
      </c>
      <c r="G2" s="338" t="s">
        <v>1010</v>
      </c>
      <c r="H2" s="338" t="s">
        <v>1054</v>
      </c>
      <c r="I2" s="338" t="s">
        <v>1011</v>
      </c>
      <c r="J2" s="338" t="s">
        <v>1012</v>
      </c>
      <c r="K2" s="338" t="s">
        <v>1013</v>
      </c>
      <c r="L2" s="420"/>
      <c r="M2" s="262"/>
      <c r="N2" s="262"/>
    </row>
    <row r="3" spans="1:14" ht="12.75" customHeight="1" x14ac:dyDescent="0.25">
      <c r="A3" s="337"/>
      <c r="B3" s="338"/>
      <c r="C3" s="338"/>
      <c r="D3" s="338"/>
      <c r="E3" s="339"/>
      <c r="F3" s="338" t="s">
        <v>1055</v>
      </c>
      <c r="G3" s="338" t="s">
        <v>1056</v>
      </c>
      <c r="H3" s="338">
        <v>0.59</v>
      </c>
      <c r="I3" s="338"/>
      <c r="J3" s="338" t="s">
        <v>1057</v>
      </c>
      <c r="K3" s="338"/>
      <c r="L3" s="421"/>
      <c r="M3" s="262"/>
      <c r="N3" s="262"/>
    </row>
    <row r="4" spans="1:14" ht="13" x14ac:dyDescent="0.3">
      <c r="A4" s="340">
        <v>42735</v>
      </c>
      <c r="B4" s="332">
        <v>836188.00000000023</v>
      </c>
      <c r="C4" s="333"/>
      <c r="D4" s="333"/>
      <c r="E4" s="334"/>
      <c r="F4" s="333">
        <v>-13766.475899999998</v>
      </c>
      <c r="G4" s="333">
        <v>3643.4212999999995</v>
      </c>
      <c r="H4" s="333">
        <v>-47455.629300000001</v>
      </c>
      <c r="I4" s="333">
        <v>-9566.5340999999989</v>
      </c>
      <c r="J4" s="333">
        <v>2531.8687</v>
      </c>
      <c r="K4" s="333">
        <v>-32977.640699999996</v>
      </c>
      <c r="L4" s="245"/>
      <c r="M4" s="262"/>
      <c r="N4" s="262"/>
    </row>
    <row r="5" spans="1:14" x14ac:dyDescent="0.25">
      <c r="A5" s="341" t="s">
        <v>832</v>
      </c>
      <c r="C5" s="245">
        <v>3633.11</v>
      </c>
      <c r="D5" s="245"/>
      <c r="E5" s="248"/>
      <c r="F5" s="245">
        <f>-0.59*C5</f>
        <v>-2143.5349000000001</v>
      </c>
      <c r="G5" s="245"/>
      <c r="H5" s="245"/>
      <c r="I5" s="245">
        <f>-0.41*C5</f>
        <v>-1489.5751</v>
      </c>
      <c r="J5" s="245"/>
      <c r="K5" s="246"/>
      <c r="L5" s="245">
        <f>C5</f>
        <v>3633.11</v>
      </c>
      <c r="M5" s="262"/>
      <c r="N5" s="262"/>
    </row>
    <row r="6" spans="1:14" x14ac:dyDescent="0.25">
      <c r="A6" s="341" t="s">
        <v>1014</v>
      </c>
      <c r="B6" s="245"/>
      <c r="C6" s="245"/>
      <c r="D6" s="245"/>
      <c r="E6" s="248"/>
      <c r="F6" s="245"/>
      <c r="G6" s="245"/>
      <c r="H6" s="245"/>
      <c r="I6" s="245"/>
      <c r="J6" s="245"/>
      <c r="K6" s="246"/>
      <c r="L6" s="245"/>
      <c r="M6" s="262"/>
      <c r="N6" s="262"/>
    </row>
    <row r="7" spans="1:14" x14ac:dyDescent="0.25">
      <c r="A7" s="341" t="s">
        <v>832</v>
      </c>
      <c r="B7" s="245"/>
      <c r="C7" s="245">
        <v>-3633.11</v>
      </c>
      <c r="D7" s="245"/>
      <c r="E7" s="248"/>
      <c r="F7" s="245"/>
      <c r="G7" s="245"/>
      <c r="H7" s="245"/>
      <c r="I7" s="245"/>
      <c r="J7" s="245"/>
      <c r="K7" s="246"/>
      <c r="L7" s="245">
        <f>C7</f>
        <v>-3633.11</v>
      </c>
      <c r="M7" s="262"/>
      <c r="N7" s="262"/>
    </row>
    <row r="8" spans="1:14" x14ac:dyDescent="0.25">
      <c r="A8" s="341" t="s">
        <v>1014</v>
      </c>
      <c r="B8" s="245"/>
      <c r="C8" s="245"/>
      <c r="D8" s="245"/>
      <c r="E8" s="248"/>
      <c r="F8" s="245"/>
      <c r="G8" s="245"/>
      <c r="H8" s="245"/>
      <c r="I8" s="245">
        <f>0.41*D8</f>
        <v>0</v>
      </c>
      <c r="J8" s="245"/>
      <c r="K8" s="246"/>
      <c r="L8" s="245"/>
      <c r="M8" s="262"/>
      <c r="N8" s="262"/>
    </row>
    <row r="9" spans="1:14" x14ac:dyDescent="0.25">
      <c r="A9" s="341" t="s">
        <v>1015</v>
      </c>
      <c r="B9" s="245"/>
      <c r="C9" s="245"/>
      <c r="D9" s="245">
        <v>-1539.86</v>
      </c>
      <c r="E9" s="245"/>
      <c r="F9" s="245"/>
      <c r="G9" s="245"/>
      <c r="H9" s="245"/>
      <c r="I9" s="245"/>
      <c r="J9" s="245"/>
      <c r="K9" s="246"/>
      <c r="L9" s="245">
        <v>-1539.86</v>
      </c>
      <c r="M9" s="262"/>
      <c r="N9" s="262"/>
    </row>
    <row r="10" spans="1:14" x14ac:dyDescent="0.25">
      <c r="A10" s="341" t="s">
        <v>1016</v>
      </c>
      <c r="B10" s="245"/>
      <c r="C10" s="245">
        <v>27161.86</v>
      </c>
      <c r="D10" s="245"/>
      <c r="E10" s="248"/>
      <c r="F10" s="246"/>
      <c r="G10" s="245"/>
      <c r="H10" s="245">
        <f>-0.59*L10</f>
        <v>-16025.4974</v>
      </c>
      <c r="I10" s="245"/>
      <c r="J10" s="245"/>
      <c r="K10" s="245">
        <f>-0.41*L10</f>
        <v>-11136.3626</v>
      </c>
      <c r="L10" s="245">
        <f>C10</f>
        <v>27161.86</v>
      </c>
      <c r="M10" s="262"/>
      <c r="N10" s="262"/>
    </row>
    <row r="11" spans="1:14" x14ac:dyDescent="0.25">
      <c r="A11" s="342">
        <v>42825</v>
      </c>
      <c r="B11" s="328">
        <f>SUM(B4:D10)</f>
        <v>861810.00000000023</v>
      </c>
      <c r="C11" s="329"/>
      <c r="D11" s="329"/>
      <c r="E11" s="330"/>
      <c r="F11" s="331">
        <f>SUM(F4:F10)</f>
        <v>-15910.010799999998</v>
      </c>
      <c r="G11" s="331">
        <f>SUM(G4:G10)</f>
        <v>3643.4212999999995</v>
      </c>
      <c r="H11" s="331">
        <f t="shared" ref="H11:K11" si="0">SUM(H4:H10)</f>
        <v>-63481.126700000001</v>
      </c>
      <c r="I11" s="331">
        <f t="shared" si="0"/>
        <v>-11056.109199999999</v>
      </c>
      <c r="J11" s="331">
        <f t="shared" si="0"/>
        <v>2531.8687</v>
      </c>
      <c r="K11" s="331">
        <f t="shared" si="0"/>
        <v>-44114.003299999997</v>
      </c>
      <c r="L11" s="329">
        <f>B4+SUM(L5:L10)</f>
        <v>861810.00000000023</v>
      </c>
      <c r="M11" s="262"/>
      <c r="N11" s="262"/>
    </row>
    <row r="12" spans="1:14" x14ac:dyDescent="0.25">
      <c r="A12" s="341" t="s">
        <v>1047</v>
      </c>
      <c r="C12" s="249">
        <v>4962</v>
      </c>
      <c r="D12" s="245"/>
      <c r="E12" s="248"/>
      <c r="F12" s="245">
        <f>-0.59*C12</f>
        <v>-2927.58</v>
      </c>
      <c r="G12" s="245"/>
      <c r="H12" s="245"/>
      <c r="I12" s="245">
        <f>-0.41*C12</f>
        <v>-2034.4199999999998</v>
      </c>
      <c r="J12" s="245"/>
      <c r="K12" s="246"/>
      <c r="L12" s="245">
        <f>C12</f>
        <v>4962</v>
      </c>
      <c r="M12" s="262"/>
      <c r="N12" s="262"/>
    </row>
    <row r="13" spans="1:14" x14ac:dyDescent="0.25">
      <c r="A13" s="341" t="s">
        <v>1048</v>
      </c>
      <c r="C13" s="245">
        <v>3288</v>
      </c>
      <c r="D13" s="245"/>
      <c r="E13" s="248"/>
      <c r="F13" s="245">
        <f>-0.59*C13</f>
        <v>-1939.9199999999998</v>
      </c>
      <c r="G13" s="245"/>
      <c r="H13" s="245"/>
      <c r="I13" s="245">
        <f>-0.41*C13</f>
        <v>-1348.08</v>
      </c>
      <c r="J13" s="245"/>
      <c r="K13" s="246"/>
      <c r="L13" s="245">
        <f>C13</f>
        <v>3288</v>
      </c>
      <c r="M13" s="262"/>
      <c r="N13" s="262"/>
    </row>
    <row r="14" spans="1:14" x14ac:dyDescent="0.25">
      <c r="A14" s="341" t="s">
        <v>832</v>
      </c>
      <c r="C14" s="245">
        <v>6063.79</v>
      </c>
      <c r="D14" s="245"/>
      <c r="E14" s="248"/>
      <c r="F14" s="245">
        <f>-0.59*C14</f>
        <v>-3577.6360999999997</v>
      </c>
      <c r="G14" s="245"/>
      <c r="H14" s="245"/>
      <c r="I14" s="245">
        <f>-0.41*C14</f>
        <v>-2486.1538999999998</v>
      </c>
      <c r="J14" s="245"/>
      <c r="K14" s="245"/>
      <c r="L14" s="245">
        <f>C14</f>
        <v>6063.79</v>
      </c>
      <c r="M14" s="262"/>
      <c r="N14" s="262"/>
    </row>
    <row r="15" spans="1:14" x14ac:dyDescent="0.25">
      <c r="A15" s="341" t="s">
        <v>1058</v>
      </c>
      <c r="B15" s="245"/>
      <c r="C15" s="245"/>
      <c r="D15" s="245"/>
      <c r="E15" s="248"/>
      <c r="F15" s="245"/>
      <c r="G15" s="245"/>
      <c r="H15" s="245"/>
      <c r="I15" s="245"/>
      <c r="J15" s="245"/>
      <c r="K15" s="246"/>
      <c r="L15" s="245"/>
      <c r="M15" s="262"/>
      <c r="N15" s="262"/>
    </row>
    <row r="16" spans="1:14" x14ac:dyDescent="0.25">
      <c r="A16" s="341" t="s">
        <v>1047</v>
      </c>
      <c r="B16" s="247"/>
      <c r="C16" s="245"/>
      <c r="D16" s="246"/>
      <c r="E16" s="246"/>
      <c r="F16" s="246"/>
      <c r="G16" s="246"/>
      <c r="H16" s="246"/>
      <c r="I16" s="246"/>
      <c r="J16" s="246"/>
      <c r="K16" s="246"/>
      <c r="L16" s="245"/>
      <c r="M16" s="262"/>
      <c r="N16" s="262"/>
    </row>
    <row r="17" spans="1:14" x14ac:dyDescent="0.25">
      <c r="A17" s="341" t="s">
        <v>1048</v>
      </c>
      <c r="B17" s="247"/>
      <c r="C17" s="245">
        <v>-8250</v>
      </c>
      <c r="D17" s="246"/>
      <c r="E17" s="246"/>
      <c r="F17" s="245">
        <f>-0.59*C17</f>
        <v>4867.5</v>
      </c>
      <c r="G17" s="246"/>
      <c r="H17" s="246"/>
      <c r="I17" s="245">
        <f>-0.41*C17</f>
        <v>3382.5</v>
      </c>
      <c r="J17" s="246"/>
      <c r="K17" s="246"/>
      <c r="L17" s="245">
        <f>C17</f>
        <v>-8250</v>
      </c>
      <c r="M17" s="262"/>
      <c r="N17" s="262"/>
    </row>
    <row r="18" spans="1:14" x14ac:dyDescent="0.25">
      <c r="A18" s="341" t="s">
        <v>832</v>
      </c>
      <c r="B18" s="246"/>
      <c r="C18" s="245">
        <v>-6040.01</v>
      </c>
      <c r="D18" s="246"/>
      <c r="E18" s="246"/>
      <c r="F18" s="245"/>
      <c r="G18" s="246"/>
      <c r="H18" s="246"/>
      <c r="I18" s="245"/>
      <c r="J18" s="246"/>
      <c r="K18" s="246"/>
      <c r="L18" s="245">
        <f>C18</f>
        <v>-6040.01</v>
      </c>
      <c r="M18" s="262"/>
      <c r="N18" s="262"/>
    </row>
    <row r="19" spans="1:14" x14ac:dyDescent="0.25">
      <c r="A19" s="341" t="s">
        <v>1058</v>
      </c>
      <c r="B19" s="247"/>
      <c r="C19" s="246"/>
      <c r="D19" s="246"/>
      <c r="E19" s="246"/>
      <c r="F19" s="246"/>
      <c r="G19" s="246"/>
      <c r="H19" s="246"/>
      <c r="I19" s="246"/>
      <c r="J19" s="246"/>
      <c r="K19" s="246"/>
      <c r="L19" s="245"/>
      <c r="M19" s="262"/>
      <c r="N19" s="262"/>
    </row>
    <row r="20" spans="1:14" x14ac:dyDescent="0.25">
      <c r="A20" s="341" t="s">
        <v>1059</v>
      </c>
      <c r="B20" s="247"/>
      <c r="C20" s="246"/>
      <c r="D20" s="245">
        <v>-1540.76</v>
      </c>
      <c r="E20" s="246"/>
      <c r="F20" s="246"/>
      <c r="G20" s="245">
        <f>-0.59*D20</f>
        <v>909.0483999999999</v>
      </c>
      <c r="H20" s="246"/>
      <c r="I20" s="246"/>
      <c r="J20" s="245">
        <f>-0.41*D20</f>
        <v>631.71159999999998</v>
      </c>
      <c r="K20" s="246"/>
      <c r="L20" s="245">
        <f>D20</f>
        <v>-1540.76</v>
      </c>
      <c r="M20" s="262"/>
      <c r="N20" s="262"/>
    </row>
    <row r="21" spans="1:14" x14ac:dyDescent="0.25">
      <c r="A21" s="341" t="s">
        <v>1016</v>
      </c>
      <c r="B21" s="247"/>
      <c r="C21" s="247">
        <v>5640.98</v>
      </c>
      <c r="D21" s="246"/>
      <c r="E21" s="246"/>
      <c r="F21" s="246"/>
      <c r="G21" s="246"/>
      <c r="H21" s="245">
        <f>-0.59*L21</f>
        <v>-3328.1781999999994</v>
      </c>
      <c r="I21" s="246"/>
      <c r="J21" s="246"/>
      <c r="K21" s="245">
        <f>-0.41*L21</f>
        <v>-2312.8017999999997</v>
      </c>
      <c r="L21" s="245">
        <f>C21</f>
        <v>5640.98</v>
      </c>
      <c r="M21" s="262"/>
      <c r="N21" s="262"/>
    </row>
    <row r="22" spans="1:14" x14ac:dyDescent="0.25">
      <c r="A22" s="342">
        <v>42916</v>
      </c>
      <c r="B22" s="328">
        <f>SUM(B11:D21)</f>
        <v>865934.00000000023</v>
      </c>
      <c r="C22" s="329"/>
      <c r="D22" s="329"/>
      <c r="E22" s="330"/>
      <c r="F22" s="331">
        <f>SUM(F11:F21)</f>
        <v>-19487.646899999996</v>
      </c>
      <c r="G22" s="331">
        <f t="shared" ref="G22:K22" si="1">SUM(G11:G21)</f>
        <v>4552.4696999999996</v>
      </c>
      <c r="H22" s="331">
        <f t="shared" si="1"/>
        <v>-66809.304900000003</v>
      </c>
      <c r="I22" s="331">
        <f t="shared" si="1"/>
        <v>-13542.2631</v>
      </c>
      <c r="J22" s="331">
        <f t="shared" si="1"/>
        <v>3163.5803000000001</v>
      </c>
      <c r="K22" s="331">
        <f t="shared" si="1"/>
        <v>-46426.805099999998</v>
      </c>
      <c r="L22" s="329">
        <f>SUM(L11:L21)</f>
        <v>865934.00000000023</v>
      </c>
      <c r="M22" s="262"/>
      <c r="N22" s="262"/>
    </row>
    <row r="23" spans="1:14" s="79" customFormat="1" x14ac:dyDescent="0.25">
      <c r="A23" s="341" t="s">
        <v>1047</v>
      </c>
      <c r="B23" s="249"/>
      <c r="C23" s="245"/>
      <c r="D23" s="245"/>
      <c r="E23" s="248"/>
      <c r="F23" s="245"/>
      <c r="G23" s="245"/>
      <c r="H23" s="245"/>
      <c r="I23" s="245"/>
      <c r="J23" s="245"/>
      <c r="K23" s="246"/>
      <c r="L23" s="245"/>
      <c r="M23" s="262"/>
      <c r="N23" s="262"/>
    </row>
    <row r="24" spans="1:14" s="79" customFormat="1" x14ac:dyDescent="0.25">
      <c r="A24" s="341" t="s">
        <v>1048</v>
      </c>
      <c r="B24" s="245"/>
      <c r="C24" s="245"/>
      <c r="D24" s="245"/>
      <c r="E24" s="248"/>
      <c r="F24" s="245"/>
      <c r="G24" s="245"/>
      <c r="H24" s="245"/>
      <c r="I24" s="245"/>
      <c r="J24" s="245"/>
      <c r="K24" s="246"/>
      <c r="L24" s="245"/>
      <c r="M24" s="262"/>
      <c r="N24" s="262"/>
    </row>
    <row r="25" spans="1:14" s="79" customFormat="1" x14ac:dyDescent="0.25">
      <c r="A25" s="341" t="s">
        <v>832</v>
      </c>
      <c r="C25" s="245">
        <v>5843.02</v>
      </c>
      <c r="D25" s="245"/>
      <c r="E25" s="248"/>
      <c r="F25" s="245">
        <f>-0.59*C25</f>
        <v>-3447.3818000000001</v>
      </c>
      <c r="G25" s="245"/>
      <c r="H25" s="245"/>
      <c r="I25" s="245">
        <f>-0.41*C25</f>
        <v>-2395.6381999999999</v>
      </c>
      <c r="J25" s="245"/>
      <c r="K25" s="245"/>
      <c r="L25" s="245">
        <f>C25</f>
        <v>5843.02</v>
      </c>
      <c r="M25" s="262"/>
      <c r="N25" s="262"/>
    </row>
    <row r="26" spans="1:14" s="79" customFormat="1" x14ac:dyDescent="0.25">
      <c r="A26" s="341" t="s">
        <v>1058</v>
      </c>
      <c r="B26" s="245"/>
      <c r="C26" s="245"/>
      <c r="D26" s="245"/>
      <c r="E26" s="248"/>
      <c r="F26" s="245"/>
      <c r="G26" s="245"/>
      <c r="H26" s="245"/>
      <c r="I26" s="245"/>
      <c r="J26" s="245"/>
      <c r="K26" s="246"/>
      <c r="L26" s="245"/>
      <c r="M26" s="262"/>
      <c r="N26" s="262"/>
    </row>
    <row r="27" spans="1:14" s="79" customFormat="1" x14ac:dyDescent="0.25">
      <c r="A27" s="341" t="s">
        <v>1047</v>
      </c>
      <c r="B27" s="247"/>
      <c r="C27" s="245">
        <v>-25000</v>
      </c>
      <c r="D27" s="246"/>
      <c r="E27" s="246"/>
      <c r="F27" s="245"/>
      <c r="G27" s="246"/>
      <c r="H27" s="246"/>
      <c r="I27" s="245"/>
      <c r="J27" s="246"/>
      <c r="K27" s="246"/>
      <c r="L27" s="245">
        <f>C27</f>
        <v>-25000</v>
      </c>
      <c r="M27" s="262"/>
      <c r="N27" s="262"/>
    </row>
    <row r="28" spans="1:14" s="79" customFormat="1" x14ac:dyDescent="0.25">
      <c r="A28" s="341" t="s">
        <v>1048</v>
      </c>
      <c r="B28" s="247"/>
      <c r="C28" s="245"/>
      <c r="D28" s="246"/>
      <c r="E28" s="246"/>
      <c r="F28" s="246"/>
      <c r="G28" s="246"/>
      <c r="H28" s="246"/>
      <c r="I28" s="246"/>
      <c r="J28" s="246"/>
      <c r="K28" s="246"/>
      <c r="L28" s="245"/>
      <c r="M28" s="262"/>
      <c r="N28" s="262"/>
    </row>
    <row r="29" spans="1:14" s="79" customFormat="1" x14ac:dyDescent="0.25">
      <c r="A29" s="341" t="s">
        <v>832</v>
      </c>
      <c r="B29" s="246"/>
      <c r="C29" s="245">
        <v>-5567.5</v>
      </c>
      <c r="D29" s="246"/>
      <c r="E29" s="246"/>
      <c r="F29" s="245"/>
      <c r="G29" s="246"/>
      <c r="H29" s="246"/>
      <c r="I29" s="245"/>
      <c r="J29" s="246"/>
      <c r="K29" s="246"/>
      <c r="L29" s="245">
        <f>C29</f>
        <v>-5567.5</v>
      </c>
      <c r="M29" s="262"/>
      <c r="N29" s="262"/>
    </row>
    <row r="30" spans="1:14" s="79" customFormat="1" x14ac:dyDescent="0.25">
      <c r="A30" s="341" t="s">
        <v>1058</v>
      </c>
      <c r="B30" s="247"/>
      <c r="C30" s="246"/>
      <c r="D30" s="246"/>
      <c r="E30" s="246"/>
      <c r="F30" s="246"/>
      <c r="G30" s="246"/>
      <c r="H30" s="246"/>
      <c r="I30" s="246"/>
      <c r="J30" s="246"/>
      <c r="K30" s="246"/>
      <c r="L30" s="245"/>
      <c r="M30" s="262"/>
      <c r="N30" s="262"/>
    </row>
    <row r="31" spans="1:14" s="79" customFormat="1" x14ac:dyDescent="0.25">
      <c r="A31" s="341" t="s">
        <v>1059</v>
      </c>
      <c r="B31" s="247"/>
      <c r="C31" s="3"/>
      <c r="D31" s="245">
        <v>-1561.64</v>
      </c>
      <c r="E31" s="246"/>
      <c r="F31" s="246"/>
      <c r="G31" s="245">
        <f>-0.59*D31</f>
        <v>921.36760000000004</v>
      </c>
      <c r="H31" s="246"/>
      <c r="I31" s="246"/>
      <c r="J31" s="245">
        <f>-0.41*D31</f>
        <v>640.27239999999995</v>
      </c>
      <c r="K31" s="246"/>
      <c r="L31" s="245">
        <f>D31</f>
        <v>-1561.64</v>
      </c>
      <c r="M31" s="262"/>
      <c r="N31" s="262"/>
    </row>
    <row r="32" spans="1:14" s="79" customFormat="1" x14ac:dyDescent="0.25">
      <c r="A32" s="341" t="s">
        <v>1016</v>
      </c>
      <c r="B32" s="247"/>
      <c r="C32" s="247">
        <v>2024.12</v>
      </c>
      <c r="D32" s="246"/>
      <c r="E32" s="246"/>
      <c r="F32" s="246"/>
      <c r="G32" s="246"/>
      <c r="H32" s="245">
        <f>-0.59*L32</f>
        <v>-1194.2307999999998</v>
      </c>
      <c r="I32" s="246"/>
      <c r="J32" s="246"/>
      <c r="K32" s="245">
        <f>-0.41*L32</f>
        <v>-829.88919999999996</v>
      </c>
      <c r="L32" s="245">
        <f>C32</f>
        <v>2024.12</v>
      </c>
      <c r="M32" s="262"/>
      <c r="N32" s="262"/>
    </row>
    <row r="33" spans="1:15" s="79" customFormat="1" x14ac:dyDescent="0.25">
      <c r="A33" s="342">
        <v>43008</v>
      </c>
      <c r="B33" s="328">
        <f>SUM(B22:D32)</f>
        <v>841672.00000000023</v>
      </c>
      <c r="C33" s="329"/>
      <c r="D33" s="329"/>
      <c r="E33" s="330"/>
      <c r="F33" s="331">
        <f>SUM(F22:F32)</f>
        <v>-22935.028699999995</v>
      </c>
      <c r="G33" s="331">
        <f t="shared" ref="G33:K33" si="2">SUM(G22:G32)</f>
        <v>5473.8372999999992</v>
      </c>
      <c r="H33" s="331">
        <f>SUM(H22:H32)</f>
        <v>-68003.535700000008</v>
      </c>
      <c r="I33" s="331">
        <f t="shared" si="2"/>
        <v>-15937.9013</v>
      </c>
      <c r="J33" s="331">
        <f t="shared" si="2"/>
        <v>3803.8526999999999</v>
      </c>
      <c r="K33" s="331">
        <f t="shared" si="2"/>
        <v>-47256.694299999996</v>
      </c>
      <c r="L33" s="329">
        <f>SUM(L22:L32)</f>
        <v>841672.00000000023</v>
      </c>
      <c r="M33" s="262"/>
      <c r="N33" s="262"/>
    </row>
    <row r="34" spans="1:15" x14ac:dyDescent="0.25">
      <c r="A34" s="341" t="s">
        <v>1047</v>
      </c>
      <c r="B34" s="249"/>
      <c r="C34" s="245"/>
      <c r="D34" s="245"/>
      <c r="E34" s="248"/>
      <c r="F34" s="245"/>
      <c r="G34" s="245"/>
      <c r="H34" s="245"/>
      <c r="I34" s="245"/>
      <c r="J34" s="245"/>
      <c r="K34" s="246"/>
      <c r="L34" s="245"/>
      <c r="M34" s="262"/>
      <c r="N34" s="262"/>
    </row>
    <row r="35" spans="1:15" x14ac:dyDescent="0.25">
      <c r="A35" s="341" t="s">
        <v>1048</v>
      </c>
      <c r="B35" s="245"/>
      <c r="C35" s="245"/>
      <c r="D35" s="245"/>
      <c r="E35" s="248"/>
      <c r="F35" s="245"/>
      <c r="G35" s="245"/>
      <c r="H35" s="245"/>
      <c r="I35" s="245"/>
      <c r="J35" s="245"/>
      <c r="K35" s="246"/>
      <c r="L35" s="245"/>
      <c r="M35" s="262"/>
      <c r="N35" s="262"/>
    </row>
    <row r="36" spans="1:15" x14ac:dyDescent="0.25">
      <c r="A36" s="341" t="s">
        <v>832</v>
      </c>
      <c r="C36" s="245">
        <v>8087.91</v>
      </c>
      <c r="D36" s="245"/>
      <c r="E36" s="248"/>
      <c r="F36" s="245">
        <f>-0.59*C36</f>
        <v>-4771.8669</v>
      </c>
      <c r="G36" s="245"/>
      <c r="H36" s="245"/>
      <c r="I36" s="245">
        <f>-0.41*C36</f>
        <v>-3316.0430999999999</v>
      </c>
      <c r="J36" s="245"/>
      <c r="K36" s="245"/>
      <c r="L36" s="245">
        <f>C36</f>
        <v>8087.91</v>
      </c>
    </row>
    <row r="37" spans="1:15" x14ac:dyDescent="0.25">
      <c r="A37" s="341" t="s">
        <v>1058</v>
      </c>
      <c r="B37" s="245"/>
      <c r="C37" s="245"/>
      <c r="D37" s="245"/>
      <c r="E37" s="248"/>
      <c r="F37" s="245"/>
      <c r="G37" s="245"/>
      <c r="H37" s="245"/>
      <c r="I37" s="245"/>
      <c r="J37" s="245"/>
      <c r="K37" s="246"/>
      <c r="L37" s="245"/>
    </row>
    <row r="38" spans="1:15" x14ac:dyDescent="0.25">
      <c r="A38" s="341" t="s">
        <v>1047</v>
      </c>
      <c r="B38" s="247"/>
      <c r="C38" s="245">
        <v>-50084</v>
      </c>
      <c r="D38" s="246"/>
      <c r="E38" s="246"/>
      <c r="F38" s="245"/>
      <c r="G38" s="246"/>
      <c r="H38" s="246"/>
      <c r="I38" s="245"/>
      <c r="J38" s="246"/>
      <c r="K38" s="246"/>
      <c r="L38" s="245">
        <f>C38</f>
        <v>-50084</v>
      </c>
    </row>
    <row r="39" spans="1:15" x14ac:dyDescent="0.25">
      <c r="A39" s="341" t="s">
        <v>1048</v>
      </c>
      <c r="B39" s="247"/>
      <c r="C39" s="245"/>
      <c r="D39" s="246"/>
      <c r="E39" s="246"/>
      <c r="F39" s="246"/>
      <c r="G39" s="246"/>
      <c r="H39" s="246"/>
      <c r="I39" s="246"/>
      <c r="J39" s="246"/>
      <c r="K39" s="246"/>
      <c r="L39" s="245"/>
    </row>
    <row r="40" spans="1:15" x14ac:dyDescent="0.25">
      <c r="A40" s="341" t="s">
        <v>832</v>
      </c>
      <c r="B40" s="246"/>
      <c r="C40" s="245">
        <v>-8087.91</v>
      </c>
      <c r="D40" s="246"/>
      <c r="E40" s="246"/>
      <c r="F40" s="245"/>
      <c r="G40" s="246"/>
      <c r="H40" s="246"/>
      <c r="I40" s="245"/>
      <c r="J40" s="246"/>
      <c r="K40" s="246"/>
      <c r="L40" s="245">
        <f>C40</f>
        <v>-8087.91</v>
      </c>
    </row>
    <row r="41" spans="1:15" x14ac:dyDescent="0.25">
      <c r="A41" s="341" t="s">
        <v>1058</v>
      </c>
      <c r="B41" s="247"/>
      <c r="C41" s="246"/>
      <c r="D41" s="246"/>
      <c r="E41" s="246"/>
      <c r="F41" s="246"/>
      <c r="G41" s="246"/>
      <c r="H41" s="246"/>
      <c r="I41" s="246"/>
      <c r="J41" s="246"/>
      <c r="K41" s="246"/>
      <c r="L41" s="245"/>
      <c r="M41" s="79"/>
      <c r="N41" s="79"/>
    </row>
    <row r="42" spans="1:15" x14ac:dyDescent="0.25">
      <c r="A42" s="341" t="s">
        <v>1059</v>
      </c>
      <c r="B42" s="247"/>
      <c r="C42" s="3"/>
      <c r="D42" s="245">
        <v>-1538.06</v>
      </c>
      <c r="E42" s="246"/>
      <c r="F42" s="246"/>
      <c r="G42" s="245">
        <f>-0.59*D42</f>
        <v>907.45539999999994</v>
      </c>
      <c r="H42" s="246"/>
      <c r="I42" s="246"/>
      <c r="J42" s="245">
        <f>-0.41*D42</f>
        <v>630.60459999999989</v>
      </c>
      <c r="K42" s="246"/>
      <c r="L42" s="245">
        <f>D42</f>
        <v>-1538.06</v>
      </c>
      <c r="M42" s="79"/>
      <c r="N42" s="79"/>
    </row>
    <row r="43" spans="1:15" s="79" customFormat="1" x14ac:dyDescent="0.25">
      <c r="A43" s="341"/>
      <c r="B43" s="247"/>
      <c r="C43" s="3"/>
      <c r="D43" s="245">
        <v>-1435.59</v>
      </c>
      <c r="E43" s="246"/>
      <c r="F43" s="246"/>
      <c r="G43" s="245">
        <f>-0.59*D43</f>
        <v>846.99809999999991</v>
      </c>
      <c r="H43" s="246"/>
      <c r="I43" s="246"/>
      <c r="J43" s="245">
        <f>-0.41*D43</f>
        <v>588.5918999999999</v>
      </c>
      <c r="K43" s="246"/>
      <c r="L43" s="245"/>
    </row>
    <row r="44" spans="1:15" x14ac:dyDescent="0.25">
      <c r="A44" s="341" t="s">
        <v>1016</v>
      </c>
      <c r="B44" s="247"/>
      <c r="C44" s="247">
        <v>16170.06</v>
      </c>
      <c r="D44" s="246"/>
      <c r="E44" s="246"/>
      <c r="F44" s="246"/>
      <c r="G44" s="246"/>
      <c r="H44" s="245">
        <f>-0.59*L44</f>
        <v>-9540.3353999999999</v>
      </c>
      <c r="I44" s="246"/>
      <c r="J44" s="246"/>
      <c r="K44" s="245">
        <f>-0.41*L44</f>
        <v>-6629.7245999999996</v>
      </c>
      <c r="L44" s="245">
        <f>C44</f>
        <v>16170.06</v>
      </c>
      <c r="M44" s="79"/>
      <c r="N44" s="79"/>
    </row>
    <row r="45" spans="1:15" x14ac:dyDescent="0.25">
      <c r="A45" s="342">
        <v>43100</v>
      </c>
      <c r="B45" s="328">
        <f>SUM(B33:D44)</f>
        <v>804784.41000000027</v>
      </c>
      <c r="C45" s="329"/>
      <c r="D45" s="329"/>
      <c r="E45" s="330"/>
      <c r="F45" s="331">
        <f>SUM(F33:F44)</f>
        <v>-27706.895599999996</v>
      </c>
      <c r="G45" s="331">
        <f>SUM(G33:G44)</f>
        <v>7228.2907999999989</v>
      </c>
      <c r="H45" s="331">
        <f>SUM(H33:H44)</f>
        <v>-77543.871100000004</v>
      </c>
      <c r="I45" s="331">
        <f t="shared" ref="I45:K45" si="3">SUM(I33:I44)</f>
        <v>-19253.9444</v>
      </c>
      <c r="J45" s="331">
        <f t="shared" si="3"/>
        <v>5023.0491999999995</v>
      </c>
      <c r="K45" s="331">
        <f t="shared" si="3"/>
        <v>-53886.418899999997</v>
      </c>
      <c r="L45" s="329">
        <f>SUM(L33:L44)</f>
        <v>806220.00000000023</v>
      </c>
      <c r="M45" s="79"/>
      <c r="N45" s="396"/>
      <c r="O45" s="396"/>
    </row>
    <row r="46" spans="1:15" s="79" customFormat="1" x14ac:dyDescent="0.25">
      <c r="A46" s="391"/>
      <c r="B46" s="392"/>
      <c r="C46" s="393"/>
      <c r="D46" s="393"/>
      <c r="E46" s="394"/>
      <c r="F46" s="395">
        <v>0</v>
      </c>
      <c r="G46" s="395">
        <v>0</v>
      </c>
      <c r="H46" s="395">
        <v>0</v>
      </c>
      <c r="I46" s="395">
        <v>0</v>
      </c>
      <c r="J46" s="395">
        <v>0</v>
      </c>
      <c r="K46" s="395">
        <v>-53886.41</v>
      </c>
      <c r="L46" s="393"/>
      <c r="N46" s="396"/>
    </row>
    <row r="47" spans="1:15" x14ac:dyDescent="0.25">
      <c r="A47" s="341" t="s">
        <v>1047</v>
      </c>
      <c r="B47" s="249"/>
      <c r="C47" s="245"/>
      <c r="D47" s="245"/>
      <c r="E47" s="248"/>
      <c r="F47" s="245"/>
      <c r="G47" s="245"/>
      <c r="H47" s="245"/>
      <c r="I47" s="245"/>
      <c r="J47" s="245"/>
      <c r="K47" s="246"/>
      <c r="L47" s="245"/>
    </row>
    <row r="48" spans="1:15" x14ac:dyDescent="0.25">
      <c r="A48" s="341" t="s">
        <v>1048</v>
      </c>
      <c r="B48" s="245"/>
      <c r="C48" s="245"/>
      <c r="D48" s="245"/>
      <c r="E48" s="248"/>
      <c r="F48" s="245"/>
      <c r="G48" s="245"/>
      <c r="H48" s="245"/>
      <c r="I48" s="245"/>
      <c r="J48" s="245"/>
      <c r="K48" s="246"/>
      <c r="L48" s="245"/>
    </row>
    <row r="49" spans="1:14" x14ac:dyDescent="0.25">
      <c r="A49" s="341" t="s">
        <v>832</v>
      </c>
      <c r="C49" s="245">
        <v>3929.15</v>
      </c>
      <c r="D49" s="245"/>
      <c r="E49" s="248"/>
      <c r="F49" s="245">
        <f>-0.59*C49</f>
        <v>-2318.1985</v>
      </c>
      <c r="G49" s="245"/>
      <c r="H49" s="245"/>
      <c r="I49" s="245">
        <f>-0.41*C49</f>
        <v>-1610.9514999999999</v>
      </c>
      <c r="J49" s="245"/>
      <c r="K49" s="245"/>
      <c r="L49" s="245">
        <f>C49</f>
        <v>3929.15</v>
      </c>
    </row>
    <row r="50" spans="1:14" x14ac:dyDescent="0.25">
      <c r="A50" s="341" t="s">
        <v>1058</v>
      </c>
      <c r="B50" s="245"/>
      <c r="C50" s="245"/>
      <c r="D50" s="245"/>
      <c r="E50" s="248"/>
      <c r="F50" s="245"/>
      <c r="G50" s="245"/>
      <c r="H50" s="245"/>
      <c r="I50" s="245"/>
      <c r="J50" s="245"/>
      <c r="K50" s="246"/>
      <c r="L50" s="245"/>
    </row>
    <row r="51" spans="1:14" x14ac:dyDescent="0.25">
      <c r="A51" s="341" t="s">
        <v>1047</v>
      </c>
      <c r="B51" s="247"/>
      <c r="C51" s="245"/>
      <c r="D51" s="246"/>
      <c r="E51" s="246"/>
      <c r="F51" s="245"/>
      <c r="G51" s="246"/>
      <c r="H51" s="246"/>
      <c r="I51" s="245"/>
      <c r="J51" s="246"/>
      <c r="K51" s="246"/>
      <c r="L51" s="245"/>
    </row>
    <row r="52" spans="1:14" x14ac:dyDescent="0.25">
      <c r="A52" s="341" t="s">
        <v>1048</v>
      </c>
      <c r="B52" s="247"/>
      <c r="C52" s="245"/>
      <c r="D52" s="246"/>
      <c r="E52" s="246"/>
      <c r="F52" s="246"/>
      <c r="G52" s="246"/>
      <c r="H52" s="246"/>
      <c r="I52" s="246"/>
      <c r="J52" s="246"/>
      <c r="K52" s="246"/>
      <c r="L52" s="245"/>
    </row>
    <row r="53" spans="1:14" x14ac:dyDescent="0.25">
      <c r="A53" s="341" t="s">
        <v>832</v>
      </c>
      <c r="B53" s="246"/>
      <c r="C53" s="245">
        <v>-3880.07</v>
      </c>
      <c r="D53" s="246"/>
      <c r="E53" s="246"/>
      <c r="F53" s="245"/>
      <c r="G53" s="246"/>
      <c r="H53" s="246"/>
      <c r="I53" s="245"/>
      <c r="J53" s="246"/>
      <c r="K53" s="246"/>
      <c r="L53" s="245">
        <f>C53</f>
        <v>-3880.07</v>
      </c>
    </row>
    <row r="54" spans="1:14" x14ac:dyDescent="0.25">
      <c r="A54" s="341" t="s">
        <v>1058</v>
      </c>
      <c r="B54" s="247"/>
      <c r="C54" s="246"/>
      <c r="D54" s="246"/>
      <c r="E54" s="246"/>
      <c r="F54" s="246"/>
      <c r="G54" s="246"/>
      <c r="H54" s="246"/>
      <c r="I54" s="246"/>
      <c r="J54" s="246"/>
      <c r="K54" s="246"/>
      <c r="L54" s="245"/>
    </row>
    <row r="55" spans="1:14" x14ac:dyDescent="0.25">
      <c r="A55" s="341" t="s">
        <v>1059</v>
      </c>
      <c r="B55" s="247"/>
      <c r="C55" s="3"/>
      <c r="D55" s="245">
        <v>-1435.59</v>
      </c>
      <c r="E55" s="246"/>
      <c r="F55" s="246"/>
      <c r="G55" s="245">
        <f>-0.59*D55</f>
        <v>846.99809999999991</v>
      </c>
      <c r="H55" s="246"/>
      <c r="I55" s="246"/>
      <c r="J55" s="245">
        <f>-0.41*D55</f>
        <v>588.5918999999999</v>
      </c>
      <c r="K55" s="246"/>
      <c r="L55" s="245">
        <f>D55</f>
        <v>-1435.59</v>
      </c>
    </row>
    <row r="56" spans="1:14" x14ac:dyDescent="0.25">
      <c r="A56" s="341"/>
      <c r="B56" s="247"/>
      <c r="C56" s="3"/>
      <c r="D56" s="245"/>
      <c r="E56" s="246"/>
      <c r="F56" s="246"/>
      <c r="G56" s="245">
        <f>-0.59*D56</f>
        <v>0</v>
      </c>
      <c r="H56" s="246"/>
      <c r="I56" s="246"/>
      <c r="J56" s="245">
        <f>-0.41*D56</f>
        <v>0</v>
      </c>
      <c r="K56" s="246"/>
      <c r="L56" s="245"/>
    </row>
    <row r="57" spans="1:14" x14ac:dyDescent="0.25">
      <c r="A57" s="341" t="s">
        <v>1016</v>
      </c>
      <c r="B57" s="247"/>
      <c r="C57" s="245">
        <v>-37055.49</v>
      </c>
      <c r="D57" s="246"/>
      <c r="E57" s="246"/>
      <c r="F57" s="246"/>
      <c r="G57" s="246"/>
      <c r="H57" s="245">
        <f>-0.59*L57</f>
        <v>21862.739099999999</v>
      </c>
      <c r="I57" s="246"/>
      <c r="J57" s="246"/>
      <c r="K57" s="245">
        <f>-0.41*L57</f>
        <v>15192.750899999999</v>
      </c>
      <c r="L57" s="245">
        <f>C57</f>
        <v>-37055.49</v>
      </c>
    </row>
    <row r="58" spans="1:14" x14ac:dyDescent="0.25">
      <c r="A58" s="342">
        <v>43190</v>
      </c>
      <c r="B58" s="328">
        <f>SUM(B45:D57)</f>
        <v>766342.41000000038</v>
      </c>
      <c r="C58" s="329"/>
      <c r="D58" s="329"/>
      <c r="E58" s="330"/>
      <c r="F58" s="331">
        <f>SUM(F46:F57)</f>
        <v>-2318.1985</v>
      </c>
      <c r="G58" s="331">
        <v>0</v>
      </c>
      <c r="H58" s="331">
        <f t="shared" ref="H58:K58" si="4">SUM(H46:H57)</f>
        <v>21862.739099999999</v>
      </c>
      <c r="I58" s="331">
        <f t="shared" si="4"/>
        <v>-1610.9514999999999</v>
      </c>
      <c r="J58" s="331">
        <v>0</v>
      </c>
      <c r="K58" s="331">
        <f t="shared" si="4"/>
        <v>-38693.659100000004</v>
      </c>
      <c r="L58" s="329">
        <f>SUM(L45:L57)</f>
        <v>767778.00000000035</v>
      </c>
      <c r="N58" s="396"/>
    </row>
    <row r="59" spans="1:14" x14ac:dyDescent="0.25">
      <c r="A59" s="341" t="s">
        <v>1047</v>
      </c>
      <c r="B59" s="249"/>
      <c r="C59" s="245"/>
      <c r="D59" s="245"/>
      <c r="E59" s="248"/>
      <c r="F59" s="245"/>
      <c r="G59" s="245"/>
      <c r="H59" s="245"/>
      <c r="I59" s="245"/>
      <c r="J59" s="245"/>
      <c r="K59" s="246"/>
      <c r="L59" s="245"/>
    </row>
    <row r="60" spans="1:14" x14ac:dyDescent="0.25">
      <c r="A60" s="341" t="s">
        <v>1048</v>
      </c>
      <c r="B60" s="245"/>
      <c r="C60" s="245"/>
      <c r="D60" s="245"/>
      <c r="E60" s="248"/>
      <c r="F60" s="245"/>
      <c r="G60" s="245"/>
      <c r="H60" s="245"/>
      <c r="I60" s="245"/>
      <c r="J60" s="245"/>
      <c r="K60" s="246"/>
      <c r="L60" s="245"/>
    </row>
    <row r="61" spans="1:14" x14ac:dyDescent="0.25">
      <c r="A61" s="341" t="s">
        <v>832</v>
      </c>
      <c r="B61" s="79"/>
      <c r="C61" s="245">
        <v>6149.64</v>
      </c>
      <c r="D61" s="245"/>
      <c r="E61" s="248"/>
      <c r="F61" s="245">
        <f>-0.59*C61</f>
        <v>-3628.2876000000001</v>
      </c>
      <c r="G61" s="245"/>
      <c r="H61" s="245"/>
      <c r="I61" s="245">
        <f>-0.41*C61</f>
        <v>-2521.3523999999998</v>
      </c>
      <c r="J61" s="245"/>
      <c r="K61" s="245"/>
      <c r="L61" s="245">
        <f>C61</f>
        <v>6149.64</v>
      </c>
      <c r="M61" s="79"/>
    </row>
    <row r="62" spans="1:14" x14ac:dyDescent="0.25">
      <c r="A62" s="341" t="s">
        <v>1058</v>
      </c>
      <c r="B62" s="245"/>
      <c r="C62" s="245"/>
      <c r="D62" s="245"/>
      <c r="E62" s="248"/>
      <c r="F62" s="245"/>
      <c r="G62" s="245"/>
      <c r="H62" s="245"/>
      <c r="I62" s="245"/>
      <c r="J62" s="245"/>
      <c r="K62" s="246"/>
      <c r="L62" s="245"/>
      <c r="M62" s="79"/>
    </row>
    <row r="63" spans="1:14" x14ac:dyDescent="0.25">
      <c r="A63" s="341" t="s">
        <v>1047</v>
      </c>
      <c r="B63" s="247"/>
      <c r="C63" s="245"/>
      <c r="D63" s="246"/>
      <c r="E63" s="246"/>
      <c r="F63" s="245"/>
      <c r="G63" s="246"/>
      <c r="H63" s="246"/>
      <c r="I63" s="245"/>
      <c r="J63" s="246"/>
      <c r="K63" s="246"/>
      <c r="L63" s="245"/>
      <c r="M63" s="79"/>
    </row>
    <row r="64" spans="1:14" x14ac:dyDescent="0.25">
      <c r="A64" s="341" t="s">
        <v>1048</v>
      </c>
      <c r="B64" s="247"/>
      <c r="C64" s="245"/>
      <c r="D64" s="246"/>
      <c r="E64" s="246"/>
      <c r="F64" s="246"/>
      <c r="G64" s="246"/>
      <c r="H64" s="246"/>
      <c r="I64" s="246"/>
      <c r="J64" s="246"/>
      <c r="K64" s="246"/>
      <c r="L64" s="245"/>
      <c r="M64" s="79"/>
    </row>
    <row r="65" spans="1:13" x14ac:dyDescent="0.25">
      <c r="A65" s="341" t="s">
        <v>832</v>
      </c>
      <c r="B65" s="246"/>
      <c r="C65" s="245">
        <v>-6149.64</v>
      </c>
      <c r="D65" s="246"/>
      <c r="E65" s="246"/>
      <c r="F65" s="245"/>
      <c r="G65" s="246"/>
      <c r="H65" s="246"/>
      <c r="I65" s="245"/>
      <c r="J65" s="246"/>
      <c r="K65" s="246"/>
      <c r="L65" s="245">
        <f>C65</f>
        <v>-6149.64</v>
      </c>
      <c r="M65" s="79"/>
    </row>
    <row r="66" spans="1:13" x14ac:dyDescent="0.25">
      <c r="A66" s="341" t="s">
        <v>1058</v>
      </c>
      <c r="B66" s="247"/>
      <c r="C66" s="246"/>
      <c r="D66" s="246"/>
      <c r="E66" s="246"/>
      <c r="F66" s="246"/>
      <c r="G66" s="246"/>
      <c r="H66" s="246"/>
      <c r="I66" s="246"/>
      <c r="J66" s="246"/>
      <c r="K66" s="246"/>
      <c r="L66" s="245"/>
      <c r="M66" s="79"/>
    </row>
    <row r="67" spans="1:13" x14ac:dyDescent="0.25">
      <c r="A67" s="341" t="s">
        <v>1059</v>
      </c>
      <c r="B67" s="247"/>
      <c r="C67" s="3"/>
      <c r="D67" s="245">
        <v>-1361.07</v>
      </c>
      <c r="E67" s="246"/>
      <c r="F67" s="246"/>
      <c r="G67" s="245">
        <f>-0.59*D67</f>
        <v>803.03129999999987</v>
      </c>
      <c r="H67" s="246"/>
      <c r="I67" s="246"/>
      <c r="J67" s="245">
        <f>-0.41*D67</f>
        <v>558.03869999999995</v>
      </c>
      <c r="K67" s="246"/>
      <c r="L67" s="245">
        <f>D67</f>
        <v>-1361.07</v>
      </c>
      <c r="M67" s="79"/>
    </row>
    <row r="68" spans="1:13" x14ac:dyDescent="0.25">
      <c r="A68" s="341" t="s">
        <v>1016</v>
      </c>
      <c r="B68" s="247"/>
      <c r="C68" s="245">
        <v>41237.07</v>
      </c>
      <c r="D68" s="246"/>
      <c r="E68" s="246"/>
      <c r="F68" s="246"/>
      <c r="G68" s="246"/>
      <c r="H68" s="245">
        <f>-0.59*L68</f>
        <v>-24329.871299999999</v>
      </c>
      <c r="I68" s="246"/>
      <c r="J68" s="246"/>
      <c r="K68" s="245">
        <f>-0.41*L68</f>
        <v>-16907.198699999997</v>
      </c>
      <c r="L68" s="245">
        <f>C68</f>
        <v>41237.07</v>
      </c>
    </row>
    <row r="69" spans="1:13" x14ac:dyDescent="0.25">
      <c r="A69" s="342">
        <v>43281</v>
      </c>
      <c r="B69" s="328">
        <f>SUM(B58:D68)</f>
        <v>806218.41000000038</v>
      </c>
      <c r="C69" s="329"/>
      <c r="D69" s="329"/>
      <c r="E69" s="330"/>
      <c r="F69" s="331">
        <f>SUM(F58:F68)</f>
        <v>-5946.4861000000001</v>
      </c>
      <c r="G69" s="331">
        <f t="shared" ref="G69:K69" si="5">SUM(G58:G68)</f>
        <v>803.03129999999987</v>
      </c>
      <c r="H69" s="331">
        <f t="shared" si="5"/>
        <v>-2467.1322</v>
      </c>
      <c r="I69" s="331">
        <f>SUM(I58:I68)</f>
        <v>-4132.3038999999999</v>
      </c>
      <c r="J69" s="331">
        <f t="shared" si="5"/>
        <v>558.03869999999995</v>
      </c>
      <c r="K69" s="331">
        <f t="shared" si="5"/>
        <v>-55600.857799999998</v>
      </c>
      <c r="L69" s="329">
        <f>SUM(L58:L68)</f>
        <v>807654.00000000035</v>
      </c>
    </row>
    <row r="70" spans="1:13" x14ac:dyDescent="0.25">
      <c r="A70" s="341" t="s">
        <v>1047</v>
      </c>
      <c r="B70" s="249"/>
      <c r="C70" s="245"/>
      <c r="D70" s="245"/>
      <c r="E70" s="248"/>
      <c r="F70" s="245"/>
      <c r="G70" s="245"/>
      <c r="H70" s="245"/>
      <c r="I70" s="245"/>
      <c r="J70" s="245"/>
      <c r="K70" s="246"/>
      <c r="L70" s="245"/>
    </row>
    <row r="71" spans="1:13" x14ac:dyDescent="0.25">
      <c r="A71" s="341" t="s">
        <v>1048</v>
      </c>
      <c r="B71" s="245"/>
      <c r="C71" s="245"/>
      <c r="D71" s="245"/>
      <c r="E71" s="248"/>
      <c r="F71" s="245"/>
      <c r="G71" s="245"/>
      <c r="H71" s="245"/>
      <c r="I71" s="245"/>
      <c r="J71" s="245"/>
      <c r="K71" s="246"/>
      <c r="L71" s="245"/>
    </row>
    <row r="72" spans="1:13" x14ac:dyDescent="0.25">
      <c r="A72" s="341" t="s">
        <v>832</v>
      </c>
      <c r="B72" s="79"/>
      <c r="C72" s="245">
        <v>6081.18</v>
      </c>
      <c r="D72" s="245"/>
      <c r="E72" s="248"/>
      <c r="F72" s="245">
        <f>-0.59*C72</f>
        <v>-3587.8962000000001</v>
      </c>
      <c r="G72" s="245"/>
      <c r="H72" s="245"/>
      <c r="I72" s="245">
        <f>-0.41*C72</f>
        <v>-2493.2838000000002</v>
      </c>
      <c r="J72" s="245"/>
      <c r="K72" s="245"/>
      <c r="L72" s="245">
        <f>C72</f>
        <v>6081.18</v>
      </c>
    </row>
    <row r="73" spans="1:13" x14ac:dyDescent="0.25">
      <c r="A73" s="341" t="s">
        <v>1058</v>
      </c>
      <c r="B73" s="245"/>
      <c r="C73" s="245"/>
      <c r="D73" s="245"/>
      <c r="E73" s="248"/>
      <c r="F73" s="245"/>
      <c r="G73" s="245"/>
      <c r="H73" s="245"/>
      <c r="I73" s="245"/>
      <c r="J73" s="245"/>
      <c r="K73" s="246"/>
      <c r="L73" s="245"/>
    </row>
    <row r="74" spans="1:13" x14ac:dyDescent="0.25">
      <c r="A74" s="341" t="s">
        <v>1047</v>
      </c>
      <c r="B74" s="247"/>
      <c r="C74" s="245"/>
      <c r="D74" s="246"/>
      <c r="E74" s="246"/>
      <c r="F74" s="245"/>
      <c r="G74" s="246"/>
      <c r="H74" s="246"/>
      <c r="I74" s="245"/>
      <c r="J74" s="246"/>
      <c r="K74" s="246"/>
      <c r="L74" s="245"/>
    </row>
    <row r="75" spans="1:13" x14ac:dyDescent="0.25">
      <c r="A75" s="341" t="s">
        <v>1048</v>
      </c>
      <c r="B75" s="247"/>
      <c r="C75" s="245"/>
      <c r="D75" s="246"/>
      <c r="E75" s="246"/>
      <c r="F75" s="246"/>
      <c r="G75" s="246"/>
      <c r="H75" s="246"/>
      <c r="I75" s="246"/>
      <c r="J75" s="246"/>
      <c r="K75" s="246"/>
      <c r="L75" s="245"/>
    </row>
    <row r="76" spans="1:13" x14ac:dyDescent="0.25">
      <c r="A76" s="341" t="s">
        <v>832</v>
      </c>
      <c r="B76" s="246"/>
      <c r="C76" s="245">
        <v>-5854.23</v>
      </c>
      <c r="D76" s="246"/>
      <c r="E76" s="246"/>
      <c r="F76" s="245"/>
      <c r="G76" s="246"/>
      <c r="H76" s="246"/>
      <c r="I76" s="245"/>
      <c r="J76" s="246"/>
      <c r="K76" s="246"/>
      <c r="L76" s="245">
        <f>C76</f>
        <v>-5854.23</v>
      </c>
    </row>
    <row r="77" spans="1:13" x14ac:dyDescent="0.25">
      <c r="A77" s="341" t="s">
        <v>1058</v>
      </c>
      <c r="B77" s="247"/>
      <c r="C77" s="246"/>
      <c r="D77" s="246"/>
      <c r="E77" s="246"/>
      <c r="F77" s="246"/>
      <c r="G77" s="246"/>
      <c r="H77" s="246"/>
      <c r="I77" s="246"/>
      <c r="J77" s="246"/>
      <c r="K77" s="246"/>
      <c r="L77" s="245"/>
    </row>
    <row r="78" spans="1:13" x14ac:dyDescent="0.25">
      <c r="A78" s="341" t="s">
        <v>1059</v>
      </c>
      <c r="B78" s="247"/>
      <c r="C78" s="3"/>
      <c r="D78" s="245">
        <v>-1425.38</v>
      </c>
      <c r="E78" s="246"/>
      <c r="F78" s="246"/>
      <c r="G78" s="245">
        <f>-0.59*D78</f>
        <v>840.9742</v>
      </c>
      <c r="H78" s="246"/>
      <c r="I78" s="246"/>
      <c r="J78" s="245">
        <f>-0.41*D78</f>
        <v>584.4058</v>
      </c>
      <c r="K78" s="246"/>
      <c r="L78" s="245">
        <f>D78</f>
        <v>-1425.38</v>
      </c>
    </row>
    <row r="79" spans="1:13" x14ac:dyDescent="0.25">
      <c r="A79" s="341" t="s">
        <v>1016</v>
      </c>
      <c r="B79" s="247"/>
      <c r="C79" s="245">
        <v>5761.43</v>
      </c>
      <c r="D79" s="246"/>
      <c r="E79" s="246"/>
      <c r="F79" s="246"/>
      <c r="G79" s="246"/>
      <c r="H79" s="245">
        <f>-0.59*L79</f>
        <v>-3399.2437</v>
      </c>
      <c r="I79" s="246"/>
      <c r="J79" s="246"/>
      <c r="K79" s="245">
        <f>-0.41*L79</f>
        <v>-2362.1862999999998</v>
      </c>
      <c r="L79" s="245">
        <f>C79</f>
        <v>5761.43</v>
      </c>
    </row>
    <row r="80" spans="1:13" x14ac:dyDescent="0.25">
      <c r="A80" s="342">
        <v>43373</v>
      </c>
      <c r="B80" s="328">
        <f>SUM(B69:D79)</f>
        <v>810781.4100000005</v>
      </c>
      <c r="C80" s="329"/>
      <c r="D80" s="329"/>
      <c r="E80" s="330"/>
      <c r="F80" s="331">
        <f>SUM(F69:F79)</f>
        <v>-9534.3823000000011</v>
      </c>
      <c r="G80" s="331">
        <f t="shared" ref="G80:H80" si="6">SUM(G69:G79)</f>
        <v>1644.0054999999998</v>
      </c>
      <c r="H80" s="331">
        <f t="shared" si="6"/>
        <v>-5866.3759</v>
      </c>
      <c r="I80" s="331">
        <f>SUM(I69:I79)</f>
        <v>-6625.5877</v>
      </c>
      <c r="J80" s="331">
        <f t="shared" ref="J80:K80" si="7">SUM(J69:J79)</f>
        <v>1142.4445000000001</v>
      </c>
      <c r="K80" s="331">
        <f t="shared" si="7"/>
        <v>-57963.044099999999</v>
      </c>
      <c r="L80" s="329">
        <f>SUM(L69:L79)</f>
        <v>812217.00000000047</v>
      </c>
    </row>
    <row r="81" spans="1:12" s="79" customFormat="1" x14ac:dyDescent="0.25">
      <c r="A81" s="391"/>
      <c r="B81" s="392"/>
      <c r="C81" s="393"/>
      <c r="D81" s="393"/>
      <c r="E81" s="394"/>
      <c r="F81" s="395"/>
      <c r="G81" s="395">
        <v>853.43</v>
      </c>
      <c r="H81" s="395"/>
      <c r="I81" s="395"/>
      <c r="J81" s="395">
        <v>593.05999999999995</v>
      </c>
      <c r="K81" s="395"/>
      <c r="L81" s="393"/>
    </row>
    <row r="82" spans="1:12" s="79" customFormat="1" x14ac:dyDescent="0.25">
      <c r="A82" s="391"/>
      <c r="B82" s="392"/>
      <c r="C82" s="393"/>
      <c r="D82" s="393"/>
      <c r="E82" s="394"/>
      <c r="F82" s="395"/>
      <c r="G82" s="395">
        <f>G80+G81</f>
        <v>2497.4354999999996</v>
      </c>
      <c r="H82" s="395"/>
      <c r="I82" s="395"/>
      <c r="J82" s="395">
        <f>J80+J81</f>
        <v>1735.5045</v>
      </c>
      <c r="K82" s="395"/>
      <c r="L82" s="393"/>
    </row>
    <row r="83" spans="1:12" x14ac:dyDescent="0.25">
      <c r="F83" s="245">
        <v>-9534.39</v>
      </c>
      <c r="G83" s="245">
        <v>2497.4299999999998</v>
      </c>
      <c r="H83" s="245">
        <v>-5866.37</v>
      </c>
      <c r="I83" s="245">
        <v>-6625.58</v>
      </c>
      <c r="J83" s="245">
        <v>1735.51</v>
      </c>
      <c r="K83" s="245">
        <v>-57963.05</v>
      </c>
    </row>
    <row r="84" spans="1:12" s="79" customFormat="1" x14ac:dyDescent="0.25">
      <c r="F84" s="245"/>
      <c r="G84" s="245"/>
      <c r="H84" s="245"/>
      <c r="I84" s="245"/>
      <c r="J84" s="245"/>
      <c r="K84" s="245"/>
    </row>
    <row r="85" spans="1:12" x14ac:dyDescent="0.25">
      <c r="E85" s="398" t="s">
        <v>1082</v>
      </c>
      <c r="F85" s="245">
        <f>F80-F83</f>
        <v>7.6999999982945155E-3</v>
      </c>
      <c r="G85" s="245">
        <f>G82-G83</f>
        <v>5.4999999997562554E-3</v>
      </c>
      <c r="H85" s="245">
        <f t="shared" ref="H85:K85" si="8">H80-H83</f>
        <v>-5.9000000001105946E-3</v>
      </c>
      <c r="I85" s="245">
        <f t="shared" si="8"/>
        <v>-7.7000000001135049E-3</v>
      </c>
      <c r="J85" s="245">
        <f>J82-J83</f>
        <v>-5.4999999999836291E-3</v>
      </c>
      <c r="K85" s="245">
        <f t="shared" si="8"/>
        <v>5.9000000037485734E-3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346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346"/>
  </cols>
  <sheetData>
    <row r="1" spans="2:7" x14ac:dyDescent="0.35">
      <c r="B1" s="148" t="s">
        <v>774</v>
      </c>
      <c r="C1" s="263"/>
      <c r="D1" s="217"/>
      <c r="E1" s="217"/>
      <c r="F1" s="217"/>
      <c r="G1" s="217"/>
    </row>
    <row r="2" spans="2:7" x14ac:dyDescent="0.35">
      <c r="B2" s="157" t="s">
        <v>985</v>
      </c>
      <c r="C2" s="263"/>
      <c r="D2" s="217"/>
      <c r="E2" s="217"/>
      <c r="F2" s="217"/>
      <c r="G2" s="217"/>
    </row>
    <row r="3" spans="2:7" ht="15" thickBot="1" x14ac:dyDescent="0.4">
      <c r="B3" s="269" t="s">
        <v>1069</v>
      </c>
      <c r="C3" s="263"/>
      <c r="D3" s="256"/>
      <c r="E3" s="256"/>
      <c r="F3" s="256"/>
      <c r="G3" s="256"/>
    </row>
    <row r="4" spans="2:7" ht="15" customHeight="1" x14ac:dyDescent="0.35">
      <c r="B4" s="148"/>
      <c r="C4" s="422" t="s">
        <v>1004</v>
      </c>
      <c r="D4" s="422" t="s">
        <v>1067</v>
      </c>
      <c r="E4" s="422" t="s">
        <v>1070</v>
      </c>
      <c r="F4" s="422" t="s">
        <v>1072</v>
      </c>
      <c r="G4" s="422" t="s">
        <v>1073</v>
      </c>
    </row>
    <row r="5" spans="2:7" ht="15" thickBot="1" x14ac:dyDescent="0.4">
      <c r="B5" s="195"/>
      <c r="C5" s="423"/>
      <c r="D5" s="423"/>
      <c r="E5" s="423"/>
      <c r="F5" s="423"/>
      <c r="G5" s="423"/>
    </row>
    <row r="6" spans="2:7" x14ac:dyDescent="0.35">
      <c r="B6" s="348" t="s">
        <v>1039</v>
      </c>
      <c r="C6" s="349"/>
      <c r="D6" s="220"/>
      <c r="E6" s="220"/>
      <c r="F6" s="220"/>
      <c r="G6" s="220"/>
    </row>
    <row r="7" spans="2:7" x14ac:dyDescent="0.35">
      <c r="B7" s="183" t="s">
        <v>775</v>
      </c>
      <c r="C7" s="350">
        <v>350000</v>
      </c>
      <c r="D7" s="351">
        <v>360000.41000000003</v>
      </c>
      <c r="E7" s="351">
        <v>410000</v>
      </c>
      <c r="F7" s="351">
        <v>343255.26</v>
      </c>
      <c r="G7" s="351">
        <f>F7-E7</f>
        <v>-66744.739999999991</v>
      </c>
    </row>
    <row r="8" spans="2:7" x14ac:dyDescent="0.35">
      <c r="B8" s="183" t="s">
        <v>1068</v>
      </c>
      <c r="C8" s="352">
        <v>0</v>
      </c>
      <c r="D8" s="353">
        <v>0</v>
      </c>
      <c r="E8" s="353">
        <v>15000</v>
      </c>
      <c r="F8" s="353">
        <v>25114.75</v>
      </c>
      <c r="G8" s="353">
        <f>F8-E8</f>
        <v>10114.75</v>
      </c>
    </row>
    <row r="9" spans="2:7" ht="15" thickBot="1" x14ac:dyDescent="0.4">
      <c r="B9" s="354" t="s">
        <v>1041</v>
      </c>
      <c r="C9" s="355">
        <f>SUM(C7:C8)</f>
        <v>350000</v>
      </c>
      <c r="D9" s="226">
        <v>360000.41000000003</v>
      </c>
      <c r="E9" s="226">
        <f>SUM(E7:E8)</f>
        <v>425000</v>
      </c>
      <c r="F9" s="226">
        <f>SUM(F7:F8)</f>
        <v>368370.01</v>
      </c>
      <c r="G9" s="226">
        <f>F9-E9</f>
        <v>-56629.989999999991</v>
      </c>
    </row>
    <row r="10" spans="2:7" ht="20" thickBot="1" x14ac:dyDescent="0.5">
      <c r="B10" s="356"/>
      <c r="C10" s="357"/>
      <c r="D10" s="358"/>
      <c r="E10" s="358"/>
      <c r="F10" s="358"/>
      <c r="G10" s="358"/>
    </row>
    <row r="11" spans="2:7" x14ac:dyDescent="0.35">
      <c r="B11" s="348" t="s">
        <v>1040</v>
      </c>
      <c r="C11" s="349"/>
      <c r="D11" s="229"/>
      <c r="E11" s="229"/>
      <c r="F11" s="229"/>
      <c r="G11" s="229"/>
    </row>
    <row r="12" spans="2:7" x14ac:dyDescent="0.35">
      <c r="B12" s="185" t="s">
        <v>1027</v>
      </c>
      <c r="C12" s="359"/>
      <c r="D12" s="360"/>
      <c r="E12" s="360"/>
      <c r="F12" s="360"/>
      <c r="G12" s="360"/>
    </row>
    <row r="13" spans="2:7" x14ac:dyDescent="0.35">
      <c r="B13" s="183" t="s">
        <v>928</v>
      </c>
      <c r="C13" s="350">
        <v>-70000</v>
      </c>
      <c r="D13" s="351">
        <v>-69999.66</v>
      </c>
      <c r="E13" s="351">
        <v>-78000</v>
      </c>
      <c r="F13" s="351">
        <f>-64947.98-2041.4</f>
        <v>-66989.38</v>
      </c>
      <c r="G13" s="351">
        <f>F13-E13</f>
        <v>11010.619999999995</v>
      </c>
    </row>
    <row r="14" spans="2:7" x14ac:dyDescent="0.35">
      <c r="B14" s="185"/>
      <c r="C14" s="359"/>
      <c r="D14" s="360"/>
      <c r="E14" s="360"/>
      <c r="F14" s="360"/>
      <c r="G14" s="360"/>
    </row>
    <row r="15" spans="2:7" x14ac:dyDescent="0.35">
      <c r="B15" s="185" t="s">
        <v>1028</v>
      </c>
      <c r="C15" s="359"/>
      <c r="D15" s="360"/>
      <c r="E15" s="360"/>
      <c r="F15" s="360"/>
      <c r="G15" s="360"/>
    </row>
    <row r="16" spans="2:7" x14ac:dyDescent="0.35">
      <c r="B16" s="183" t="s">
        <v>784</v>
      </c>
      <c r="C16" s="350">
        <v>-5000</v>
      </c>
      <c r="D16" s="351">
        <v>-14999.600000000002</v>
      </c>
      <c r="E16" s="351">
        <v>-15000</v>
      </c>
      <c r="F16" s="351">
        <v>-17092.650000000001</v>
      </c>
      <c r="G16" s="351">
        <f>F16-E16</f>
        <v>-2092.6500000000015</v>
      </c>
    </row>
    <row r="17" spans="2:7" x14ac:dyDescent="0.35">
      <c r="B17" s="183" t="s">
        <v>961</v>
      </c>
      <c r="C17" s="350">
        <v>-50000</v>
      </c>
      <c r="D17" s="351">
        <v>-50000</v>
      </c>
      <c r="E17" s="351">
        <v>-75000</v>
      </c>
      <c r="F17" s="351">
        <v>-69022</v>
      </c>
      <c r="G17" s="351">
        <f>F17-E17</f>
        <v>5978</v>
      </c>
    </row>
    <row r="18" spans="2:7" x14ac:dyDescent="0.35">
      <c r="B18" s="185"/>
      <c r="C18" s="359"/>
      <c r="D18" s="360"/>
      <c r="E18" s="360"/>
      <c r="F18" s="360"/>
      <c r="G18" s="360"/>
    </row>
    <row r="19" spans="2:7" x14ac:dyDescent="0.35">
      <c r="B19" s="185" t="s">
        <v>739</v>
      </c>
      <c r="C19" s="359"/>
      <c r="D19" s="360"/>
      <c r="E19" s="360"/>
      <c r="F19" s="360"/>
      <c r="G19" s="360"/>
    </row>
    <row r="20" spans="2:7" x14ac:dyDescent="0.35">
      <c r="B20" s="183" t="s">
        <v>819</v>
      </c>
      <c r="C20" s="350">
        <v>-65000</v>
      </c>
      <c r="D20" s="351">
        <v>-64999.5</v>
      </c>
      <c r="E20" s="351">
        <v>-78000</v>
      </c>
      <c r="F20" s="351">
        <v>-68656</v>
      </c>
      <c r="G20" s="351">
        <f>F20-E20</f>
        <v>9344</v>
      </c>
    </row>
    <row r="21" spans="2:7" x14ac:dyDescent="0.35">
      <c r="B21" s="183" t="s">
        <v>820</v>
      </c>
      <c r="C21" s="350">
        <v>-12000</v>
      </c>
      <c r="D21" s="351">
        <v>-12000.16</v>
      </c>
      <c r="E21" s="351">
        <v>-12000</v>
      </c>
      <c r="F21" s="351">
        <v>-9006.66</v>
      </c>
      <c r="G21" s="351">
        <f t="shared" ref="G21:G23" si="0">F21-E21</f>
        <v>2993.34</v>
      </c>
    </row>
    <row r="22" spans="2:7" x14ac:dyDescent="0.35">
      <c r="B22" s="183" t="s">
        <v>776</v>
      </c>
      <c r="C22" s="350">
        <v>-22000</v>
      </c>
      <c r="D22" s="351">
        <v>-21999.629999999997</v>
      </c>
      <c r="E22" s="351">
        <v>-30000</v>
      </c>
      <c r="F22" s="351">
        <v>-23136.34</v>
      </c>
      <c r="G22" s="351">
        <f t="shared" si="0"/>
        <v>6863.66</v>
      </c>
    </row>
    <row r="23" spans="2:7" x14ac:dyDescent="0.35">
      <c r="B23" s="183" t="s">
        <v>1074</v>
      </c>
      <c r="C23" s="350">
        <v>-27500</v>
      </c>
      <c r="D23" s="351">
        <v>-27499.666666666664</v>
      </c>
      <c r="E23" s="351">
        <v>-19500</v>
      </c>
      <c r="F23" s="351">
        <v>-25670.13</v>
      </c>
      <c r="G23" s="351">
        <f t="shared" si="0"/>
        <v>-6170.130000000001</v>
      </c>
    </row>
    <row r="24" spans="2:7" ht="15" thickBot="1" x14ac:dyDescent="0.4">
      <c r="B24" s="354" t="s">
        <v>1042</v>
      </c>
      <c r="C24" s="361">
        <f>SUM(C13:C23)</f>
        <v>-251500</v>
      </c>
      <c r="D24" s="232">
        <v>-261498.21666666667</v>
      </c>
      <c r="E24" s="232">
        <f>SUM(E13:E23)</f>
        <v>-307500</v>
      </c>
      <c r="F24" s="232">
        <f>SUM(F13:F23)</f>
        <v>-279573.15999999997</v>
      </c>
      <c r="G24" s="232">
        <f>F24-E24</f>
        <v>27926.840000000026</v>
      </c>
    </row>
    <row r="25" spans="2:7" ht="20" thickBot="1" x14ac:dyDescent="0.5">
      <c r="B25" s="356"/>
      <c r="C25" s="362"/>
      <c r="D25" s="363"/>
      <c r="E25" s="363"/>
      <c r="F25" s="363"/>
      <c r="G25" s="363"/>
    </row>
    <row r="26" spans="2:7" ht="15" thickBot="1" x14ac:dyDescent="0.4">
      <c r="B26" s="276" t="s">
        <v>1043</v>
      </c>
      <c r="C26" s="216">
        <f>C9+C24</f>
        <v>98500</v>
      </c>
      <c r="D26" s="216">
        <v>98502.193333333358</v>
      </c>
      <c r="E26" s="250">
        <f>E9+E24</f>
        <v>117500</v>
      </c>
      <c r="F26" s="250">
        <f>F9+F24</f>
        <v>88796.850000000035</v>
      </c>
      <c r="G26" s="250">
        <f>G9+G24</f>
        <v>-28703.149999999965</v>
      </c>
    </row>
    <row r="27" spans="2:7" ht="20" thickBot="1" x14ac:dyDescent="0.5">
      <c r="B27" s="364"/>
      <c r="C27" s="365"/>
      <c r="D27" s="366"/>
      <c r="E27" s="366"/>
      <c r="F27" s="366"/>
      <c r="G27" s="366"/>
    </row>
    <row r="28" spans="2:7" ht="20" thickBot="1" x14ac:dyDescent="0.5">
      <c r="B28" s="265" t="s">
        <v>1046</v>
      </c>
      <c r="C28" s="234"/>
      <c r="D28" s="234"/>
      <c r="E28" s="234"/>
      <c r="F28" s="234"/>
      <c r="G28" s="234"/>
    </row>
    <row r="29" spans="2:7" x14ac:dyDescent="0.35">
      <c r="B29" s="180" t="s">
        <v>1017</v>
      </c>
      <c r="C29" s="229"/>
      <c r="D29" s="229"/>
      <c r="E29" s="229"/>
      <c r="F29" s="229"/>
      <c r="G29" s="229"/>
    </row>
    <row r="30" spans="2:7" x14ac:dyDescent="0.35">
      <c r="B30" s="181" t="s">
        <v>782</v>
      </c>
      <c r="C30" s="350">
        <v>0</v>
      </c>
      <c r="D30" s="351">
        <v>12</v>
      </c>
      <c r="E30" s="351">
        <v>3500</v>
      </c>
      <c r="F30" s="351">
        <v>45</v>
      </c>
      <c r="G30" s="351">
        <f>F30-E30</f>
        <v>-3455</v>
      </c>
    </row>
    <row r="31" spans="2:7" x14ac:dyDescent="0.35">
      <c r="B31" s="181" t="s">
        <v>929</v>
      </c>
      <c r="C31" s="350">
        <v>118000</v>
      </c>
      <c r="D31" s="351">
        <v>117528.43</v>
      </c>
      <c r="E31" s="351"/>
      <c r="F31" s="351">
        <v>114612.89</v>
      </c>
      <c r="G31" s="351">
        <f>F31-E31</f>
        <v>114612.89</v>
      </c>
    </row>
    <row r="32" spans="2:7" x14ac:dyDescent="0.35">
      <c r="B32" s="182" t="s">
        <v>947</v>
      </c>
      <c r="C32" s="350">
        <v>108000</v>
      </c>
      <c r="D32" s="351">
        <v>109644.17</v>
      </c>
      <c r="E32" s="351">
        <v>110000</v>
      </c>
      <c r="F32" s="351">
        <v>106827.92</v>
      </c>
      <c r="G32" s="351">
        <f t="shared" ref="G32:G34" si="1">F32-E32</f>
        <v>-3172.0800000000017</v>
      </c>
    </row>
    <row r="33" spans="2:7" x14ac:dyDescent="0.35">
      <c r="B33" s="182" t="s">
        <v>948</v>
      </c>
      <c r="C33" s="350">
        <v>10000</v>
      </c>
      <c r="D33" s="351">
        <v>7884.26</v>
      </c>
      <c r="E33" s="351">
        <v>7000</v>
      </c>
      <c r="F33" s="351">
        <v>7784.97</v>
      </c>
      <c r="G33" s="351">
        <f t="shared" si="1"/>
        <v>784.97000000000025</v>
      </c>
    </row>
    <row r="34" spans="2:7" x14ac:dyDescent="0.35">
      <c r="B34" s="183" t="s">
        <v>3</v>
      </c>
      <c r="C34" s="350">
        <v>6000</v>
      </c>
      <c r="D34" s="351">
        <v>3271.8</v>
      </c>
      <c r="E34" s="351">
        <v>3000</v>
      </c>
      <c r="F34" s="351">
        <v>2957.33</v>
      </c>
      <c r="G34" s="351">
        <f t="shared" si="1"/>
        <v>-42.670000000000073</v>
      </c>
    </row>
    <row r="35" spans="2:7" x14ac:dyDescent="0.35">
      <c r="B35" s="180" t="s">
        <v>1020</v>
      </c>
      <c r="C35" s="367">
        <f>SUM(C30:C34)-C31</f>
        <v>124000</v>
      </c>
      <c r="D35" s="220">
        <v>120812.22999999998</v>
      </c>
      <c r="E35" s="220">
        <f>SUM(E30:E34)-E31</f>
        <v>123500</v>
      </c>
      <c r="F35" s="220">
        <f>SUM(F30:F34)-F31</f>
        <v>117615.21999999999</v>
      </c>
      <c r="G35" s="220">
        <f>F35-E35</f>
        <v>-5884.7800000000134</v>
      </c>
    </row>
    <row r="36" spans="2:7" x14ac:dyDescent="0.35">
      <c r="B36" s="185"/>
      <c r="C36" s="350"/>
      <c r="D36" s="368"/>
      <c r="E36" s="368"/>
      <c r="F36" s="368"/>
      <c r="G36" s="368"/>
    </row>
    <row r="37" spans="2:7" x14ac:dyDescent="0.35">
      <c r="B37" s="180" t="s">
        <v>1018</v>
      </c>
      <c r="C37" s="367"/>
      <c r="D37" s="220"/>
      <c r="E37" s="220"/>
      <c r="F37" s="220"/>
      <c r="G37" s="220"/>
    </row>
    <row r="38" spans="2:7" x14ac:dyDescent="0.35">
      <c r="B38" s="183" t="s">
        <v>974</v>
      </c>
      <c r="C38" s="350">
        <v>0</v>
      </c>
      <c r="D38" s="351">
        <v>1344</v>
      </c>
      <c r="E38" s="351">
        <v>0</v>
      </c>
      <c r="F38" s="369">
        <v>1348</v>
      </c>
      <c r="G38" s="369">
        <f>F38-E38</f>
        <v>1348</v>
      </c>
    </row>
    <row r="39" spans="2:7" x14ac:dyDescent="0.35">
      <c r="B39" s="180" t="s">
        <v>1021</v>
      </c>
      <c r="C39" s="367">
        <f>SUM(C38)</f>
        <v>0</v>
      </c>
      <c r="D39" s="220">
        <v>1344</v>
      </c>
      <c r="E39" s="220">
        <f>SUM(E38)</f>
        <v>0</v>
      </c>
      <c r="F39" s="220">
        <f>SUM(F38)</f>
        <v>1348</v>
      </c>
      <c r="G39" s="220">
        <f>F39-E39</f>
        <v>1348</v>
      </c>
    </row>
    <row r="40" spans="2:7" x14ac:dyDescent="0.35">
      <c r="B40" s="185"/>
      <c r="C40" s="350"/>
      <c r="D40" s="368"/>
      <c r="E40" s="368"/>
      <c r="F40" s="368"/>
      <c r="G40" s="368"/>
    </row>
    <row r="41" spans="2:7" x14ac:dyDescent="0.35">
      <c r="B41" s="180" t="s">
        <v>1019</v>
      </c>
      <c r="C41" s="367"/>
      <c r="D41" s="220"/>
      <c r="E41" s="220"/>
      <c r="F41" s="220"/>
      <c r="G41" s="220"/>
    </row>
    <row r="42" spans="2:7" x14ac:dyDescent="0.35">
      <c r="B42" s="185" t="s">
        <v>987</v>
      </c>
      <c r="C42" s="350">
        <v>6000</v>
      </c>
      <c r="D42" s="351">
        <v>5999.98</v>
      </c>
      <c r="E42" s="351">
        <v>8500</v>
      </c>
      <c r="F42" s="351">
        <v>9837.61</v>
      </c>
      <c r="G42" s="351">
        <f>F42-E42</f>
        <v>1337.6100000000006</v>
      </c>
    </row>
    <row r="43" spans="2:7" ht="15" thickBot="1" x14ac:dyDescent="0.4">
      <c r="B43" s="354" t="s">
        <v>1022</v>
      </c>
      <c r="C43" s="355">
        <f>SUM(C42)</f>
        <v>6000</v>
      </c>
      <c r="D43" s="226">
        <v>5999.98</v>
      </c>
      <c r="E43" s="226">
        <f>SUM(E42)</f>
        <v>8500</v>
      </c>
      <c r="F43" s="226">
        <f>SUM(F42)</f>
        <v>9837.61</v>
      </c>
      <c r="G43" s="226">
        <f>F43-E43</f>
        <v>1337.6100000000006</v>
      </c>
    </row>
    <row r="44" spans="2:7" ht="20" thickBot="1" x14ac:dyDescent="0.5">
      <c r="B44" s="265" t="s">
        <v>142</v>
      </c>
      <c r="C44" s="234">
        <f>C35+C39+C43</f>
        <v>130000</v>
      </c>
      <c r="D44" s="234">
        <v>128156.20999999998</v>
      </c>
      <c r="E44" s="234">
        <f>E35+E39+E43</f>
        <v>132000</v>
      </c>
      <c r="F44" s="234">
        <f>F35+F39+F43</f>
        <v>128800.82999999999</v>
      </c>
      <c r="G44" s="234">
        <f>F44-E44</f>
        <v>-3199.1700000000128</v>
      </c>
    </row>
    <row r="45" spans="2:7" ht="15" thickBot="1" x14ac:dyDescent="0.4">
      <c r="B45" s="370"/>
      <c r="C45" s="371"/>
      <c r="D45" s="372"/>
      <c r="E45" s="372"/>
      <c r="F45" s="372"/>
      <c r="G45" s="372"/>
    </row>
    <row r="46" spans="2:7" ht="20" thickBot="1" x14ac:dyDescent="0.5">
      <c r="B46" s="265" t="s">
        <v>764</v>
      </c>
      <c r="C46" s="234"/>
      <c r="D46" s="234"/>
      <c r="E46" s="234"/>
      <c r="F46" s="234"/>
      <c r="G46" s="234"/>
    </row>
    <row r="47" spans="2:7" x14ac:dyDescent="0.35">
      <c r="B47" s="373" t="s">
        <v>1023</v>
      </c>
      <c r="C47" s="374"/>
      <c r="D47" s="236"/>
      <c r="E47" s="236"/>
      <c r="F47" s="236"/>
      <c r="G47" s="236"/>
    </row>
    <row r="48" spans="2:7" x14ac:dyDescent="0.35">
      <c r="B48" s="185" t="s">
        <v>1024</v>
      </c>
      <c r="C48" s="350"/>
      <c r="D48" s="368"/>
      <c r="E48" s="368"/>
      <c r="F48" s="368"/>
      <c r="G48" s="368"/>
    </row>
    <row r="49" spans="2:7" x14ac:dyDescent="0.35">
      <c r="B49" s="181" t="s">
        <v>932</v>
      </c>
      <c r="C49" s="350">
        <v>-65000</v>
      </c>
      <c r="D49" s="351">
        <v>-63465.5</v>
      </c>
      <c r="E49" s="351">
        <v>-65000</v>
      </c>
      <c r="F49" s="351">
        <v>-63855</v>
      </c>
      <c r="G49" s="351">
        <f>F49-E49</f>
        <v>1145</v>
      </c>
    </row>
    <row r="50" spans="2:7" x14ac:dyDescent="0.35">
      <c r="B50" s="183" t="s">
        <v>933</v>
      </c>
      <c r="C50" s="350">
        <v>-15000</v>
      </c>
      <c r="D50" s="351">
        <v>-12752.32</v>
      </c>
      <c r="E50" s="351">
        <v>-15000</v>
      </c>
      <c r="F50" s="351">
        <v>-12489.16</v>
      </c>
      <c r="G50" s="351">
        <f t="shared" ref="G50:G51" si="2">F50-E50</f>
        <v>2510.84</v>
      </c>
    </row>
    <row r="51" spans="2:7" x14ac:dyDescent="0.35">
      <c r="B51" s="183" t="s">
        <v>11</v>
      </c>
      <c r="C51" s="350">
        <v>-5000</v>
      </c>
      <c r="D51" s="351">
        <v>-4999.72</v>
      </c>
      <c r="E51" s="351">
        <v>-5000</v>
      </c>
      <c r="F51" s="351">
        <v>-5000</v>
      </c>
      <c r="G51" s="351">
        <f t="shared" si="2"/>
        <v>0</v>
      </c>
    </row>
    <row r="52" spans="2:7" x14ac:dyDescent="0.35">
      <c r="B52" s="185"/>
      <c r="C52" s="350"/>
      <c r="D52" s="368"/>
      <c r="E52" s="368"/>
      <c r="F52" s="368"/>
      <c r="G52" s="368"/>
    </row>
    <row r="53" spans="2:7" x14ac:dyDescent="0.35">
      <c r="B53" s="185" t="s">
        <v>1025</v>
      </c>
      <c r="C53" s="350"/>
      <c r="D53" s="368"/>
      <c r="E53" s="368"/>
      <c r="F53" s="368"/>
      <c r="G53" s="368"/>
    </row>
    <row r="54" spans="2:7" x14ac:dyDescent="0.35">
      <c r="B54" s="183" t="s">
        <v>779</v>
      </c>
      <c r="C54" s="350">
        <v>-31000</v>
      </c>
      <c r="D54" s="351">
        <v>-22999.93</v>
      </c>
      <c r="E54" s="351">
        <v>-35000</v>
      </c>
      <c r="F54" s="351">
        <v>-19926.080000000002</v>
      </c>
      <c r="G54" s="351">
        <f t="shared" ref="G54:G56" si="3">F54-E54</f>
        <v>15073.919999999998</v>
      </c>
    </row>
    <row r="55" spans="2:7" x14ac:dyDescent="0.35">
      <c r="B55" s="183" t="s">
        <v>913</v>
      </c>
      <c r="C55" s="350">
        <v>-400</v>
      </c>
      <c r="D55" s="351">
        <v>0</v>
      </c>
      <c r="E55" s="351">
        <v>0</v>
      </c>
      <c r="F55" s="351">
        <v>0</v>
      </c>
      <c r="G55" s="351">
        <f t="shared" si="3"/>
        <v>0</v>
      </c>
    </row>
    <row r="56" spans="2:7" x14ac:dyDescent="0.35">
      <c r="B56" s="183" t="s">
        <v>1037</v>
      </c>
      <c r="C56" s="350">
        <v>-4500</v>
      </c>
      <c r="D56" s="351">
        <v>-4500</v>
      </c>
      <c r="E56" s="351">
        <v>-4500</v>
      </c>
      <c r="F56" s="351">
        <v>-4500</v>
      </c>
      <c r="G56" s="351">
        <f t="shared" si="3"/>
        <v>0</v>
      </c>
    </row>
    <row r="57" spans="2:7" x14ac:dyDescent="0.35">
      <c r="B57" s="375" t="s">
        <v>1045</v>
      </c>
      <c r="C57" s="376">
        <f>SUM(C49:C56)</f>
        <v>-120900</v>
      </c>
      <c r="D57" s="237">
        <v>-108717.47</v>
      </c>
      <c r="E57" s="237">
        <f>SUM(E49:E56)</f>
        <v>-124500</v>
      </c>
      <c r="F57" s="237">
        <f>SUM(F49:F56)</f>
        <v>-105770.24000000001</v>
      </c>
      <c r="G57" s="237">
        <f>F57-E57</f>
        <v>18729.759999999995</v>
      </c>
    </row>
    <row r="58" spans="2:7" x14ac:dyDescent="0.35">
      <c r="B58" s="183"/>
      <c r="C58" s="350"/>
      <c r="D58" s="368"/>
      <c r="E58" s="368"/>
      <c r="F58" s="368"/>
      <c r="G58" s="368"/>
    </row>
    <row r="59" spans="2:7" x14ac:dyDescent="0.35">
      <c r="B59" s="375" t="s">
        <v>1018</v>
      </c>
      <c r="C59" s="377"/>
      <c r="D59" s="238"/>
      <c r="E59" s="238"/>
      <c r="F59" s="238"/>
      <c r="G59" s="238"/>
    </row>
    <row r="60" spans="2:7" x14ac:dyDescent="0.35">
      <c r="B60" s="183" t="s">
        <v>772</v>
      </c>
      <c r="C60" s="350">
        <v>-7500</v>
      </c>
      <c r="D60" s="351">
        <v>-10496.26</v>
      </c>
      <c r="E60" s="351">
        <v>-15000</v>
      </c>
      <c r="F60" s="351">
        <v>-12396.26</v>
      </c>
      <c r="G60" s="351">
        <f>F60-E60</f>
        <v>2603.7399999999998</v>
      </c>
    </row>
    <row r="61" spans="2:7" x14ac:dyDescent="0.35">
      <c r="B61" s="375" t="s">
        <v>1021</v>
      </c>
      <c r="C61" s="378">
        <f>SUM(C60)</f>
        <v>-7500</v>
      </c>
      <c r="D61" s="239">
        <v>-10496.26</v>
      </c>
      <c r="E61" s="239">
        <f>SUM(E60)</f>
        <v>-15000</v>
      </c>
      <c r="F61" s="239">
        <f>SUM(F60)</f>
        <v>-12396.26</v>
      </c>
      <c r="G61" s="239">
        <f>F61-E61</f>
        <v>2603.7399999999998</v>
      </c>
    </row>
    <row r="62" spans="2:7" x14ac:dyDescent="0.35">
      <c r="B62" s="183"/>
      <c r="C62" s="350"/>
      <c r="D62" s="368"/>
      <c r="E62" s="368"/>
      <c r="F62" s="368"/>
      <c r="G62" s="368"/>
    </row>
    <row r="63" spans="2:7" x14ac:dyDescent="0.35">
      <c r="B63" s="375" t="s">
        <v>1029</v>
      </c>
      <c r="C63" s="374"/>
      <c r="D63" s="236"/>
      <c r="E63" s="236"/>
      <c r="F63" s="236"/>
      <c r="G63" s="236"/>
    </row>
    <row r="64" spans="2:7" x14ac:dyDescent="0.35">
      <c r="B64" s="185" t="s">
        <v>1030</v>
      </c>
      <c r="C64" s="359"/>
      <c r="D64" s="360"/>
      <c r="E64" s="360"/>
      <c r="F64" s="360"/>
      <c r="G64" s="360"/>
    </row>
    <row r="65" spans="2:7" x14ac:dyDescent="0.35">
      <c r="B65" s="183" t="s">
        <v>773</v>
      </c>
      <c r="C65" s="350">
        <v>-6500</v>
      </c>
      <c r="D65" s="351">
        <v>-6577.2800000000007</v>
      </c>
      <c r="E65" s="351">
        <v>-7000</v>
      </c>
      <c r="F65" s="351">
        <v>-6236.59</v>
      </c>
      <c r="G65" s="351">
        <f>F65-E65</f>
        <v>763.40999999999985</v>
      </c>
    </row>
    <row r="66" spans="2:7" x14ac:dyDescent="0.35">
      <c r="B66" s="183" t="s">
        <v>777</v>
      </c>
      <c r="C66" s="350">
        <v>-15066</v>
      </c>
      <c r="D66" s="351">
        <v>-15112.35</v>
      </c>
      <c r="E66" s="351">
        <v>-21162</v>
      </c>
      <c r="F66" s="351">
        <v>-8515.7900000000009</v>
      </c>
      <c r="G66" s="351">
        <f t="shared" ref="G66:G67" si="4">F66-E66</f>
        <v>12646.21</v>
      </c>
    </row>
    <row r="67" spans="2:7" x14ac:dyDescent="0.35">
      <c r="B67" s="183" t="s">
        <v>771</v>
      </c>
      <c r="C67" s="350">
        <v>-5000</v>
      </c>
      <c r="D67" s="351">
        <v>-4999.6000000000004</v>
      </c>
      <c r="E67" s="351">
        <v>-5000</v>
      </c>
      <c r="F67" s="351">
        <v>-3570.7700000000041</v>
      </c>
      <c r="G67" s="351">
        <f t="shared" si="4"/>
        <v>1429.2299999999959</v>
      </c>
    </row>
    <row r="68" spans="2:7" x14ac:dyDescent="0.35">
      <c r="B68" s="183"/>
      <c r="C68" s="379"/>
      <c r="D68" s="380"/>
      <c r="E68" s="380"/>
      <c r="F68" s="380"/>
      <c r="G68" s="380"/>
    </row>
    <row r="69" spans="2:7" x14ac:dyDescent="0.35">
      <c r="B69" s="185" t="s">
        <v>1031</v>
      </c>
      <c r="C69" s="379"/>
      <c r="D69" s="380"/>
      <c r="E69" s="380"/>
      <c r="F69" s="380"/>
      <c r="G69" s="380"/>
    </row>
    <row r="70" spans="2:7" x14ac:dyDescent="0.35">
      <c r="B70" s="183" t="s">
        <v>1066</v>
      </c>
      <c r="C70" s="350">
        <v>-6000</v>
      </c>
      <c r="D70" s="351">
        <v>-5999.53</v>
      </c>
      <c r="E70" s="351">
        <v>-8000</v>
      </c>
      <c r="F70" s="351">
        <v>-7436.18</v>
      </c>
      <c r="G70" s="351">
        <f t="shared" ref="G70" si="5">F70-E70</f>
        <v>563.81999999999971</v>
      </c>
    </row>
    <row r="71" spans="2:7" x14ac:dyDescent="0.35">
      <c r="B71" s="183"/>
      <c r="C71" s="350"/>
      <c r="D71" s="368"/>
      <c r="E71" s="368"/>
      <c r="F71" s="368"/>
      <c r="G71" s="368"/>
    </row>
    <row r="72" spans="2:7" x14ac:dyDescent="0.35">
      <c r="B72" s="185" t="s">
        <v>97</v>
      </c>
      <c r="C72" s="350"/>
      <c r="D72" s="368"/>
      <c r="E72" s="368"/>
      <c r="F72" s="368"/>
      <c r="G72" s="368"/>
    </row>
    <row r="73" spans="2:7" x14ac:dyDescent="0.35">
      <c r="B73" s="183" t="s">
        <v>97</v>
      </c>
      <c r="C73" s="350">
        <v>-35344</v>
      </c>
      <c r="D73" s="351">
        <v>-39844</v>
      </c>
      <c r="E73" s="351">
        <v>-47860</v>
      </c>
      <c r="F73" s="351">
        <v>-42018.45</v>
      </c>
      <c r="G73" s="351">
        <f t="shared" ref="G73" si="6">F73-E73</f>
        <v>5841.5500000000029</v>
      </c>
    </row>
    <row r="74" spans="2:7" x14ac:dyDescent="0.35">
      <c r="B74" s="183"/>
      <c r="C74" s="379"/>
      <c r="D74" s="380"/>
      <c r="E74" s="380"/>
      <c r="F74" s="380"/>
      <c r="G74" s="380"/>
    </row>
    <row r="75" spans="2:7" x14ac:dyDescent="0.35">
      <c r="B75" s="185" t="s">
        <v>1032</v>
      </c>
      <c r="C75" s="379"/>
      <c r="D75" s="380"/>
      <c r="E75" s="380"/>
      <c r="F75" s="380"/>
      <c r="G75" s="380"/>
    </row>
    <row r="76" spans="2:7" x14ac:dyDescent="0.35">
      <c r="B76" s="183" t="s">
        <v>1035</v>
      </c>
      <c r="C76" s="350">
        <v>-8500</v>
      </c>
      <c r="D76" s="351">
        <v>-8500.3333333333339</v>
      </c>
      <c r="E76" s="351">
        <v>0</v>
      </c>
      <c r="F76" s="351">
        <v>-8500</v>
      </c>
      <c r="G76" s="351">
        <f t="shared" ref="G76" si="7">F76-E76</f>
        <v>-8500</v>
      </c>
    </row>
    <row r="77" spans="2:7" x14ac:dyDescent="0.35">
      <c r="B77" s="183"/>
      <c r="C77" s="350"/>
      <c r="D77" s="368"/>
      <c r="E77" s="368"/>
      <c r="F77" s="368"/>
      <c r="G77" s="368"/>
    </row>
    <row r="78" spans="2:7" x14ac:dyDescent="0.35">
      <c r="B78" s="185" t="s">
        <v>1033</v>
      </c>
      <c r="C78" s="379"/>
      <c r="D78" s="380"/>
      <c r="E78" s="380"/>
      <c r="F78" s="380"/>
      <c r="G78" s="380"/>
    </row>
    <row r="79" spans="2:7" x14ac:dyDescent="0.35">
      <c r="B79" s="183" t="s">
        <v>930</v>
      </c>
      <c r="C79" s="350">
        <v>0</v>
      </c>
      <c r="D79" s="351">
        <v>-236.79</v>
      </c>
      <c r="E79" s="351">
        <v>0</v>
      </c>
      <c r="F79" s="351">
        <v>-506.88</v>
      </c>
      <c r="G79" s="351">
        <f t="shared" ref="G79" si="8">F79-E79</f>
        <v>-506.88</v>
      </c>
    </row>
    <row r="80" spans="2:7" ht="15" thickBot="1" x14ac:dyDescent="0.4">
      <c r="B80" s="375" t="s">
        <v>1044</v>
      </c>
      <c r="C80" s="378">
        <f>SUM(C65:C79)</f>
        <v>-76410</v>
      </c>
      <c r="D80" s="239">
        <v>-81269.883333333331</v>
      </c>
      <c r="E80" s="239">
        <f>SUM(E65:E79)</f>
        <v>-89022</v>
      </c>
      <c r="F80" s="239">
        <f>SUM(F65:F79)</f>
        <v>-76784.66</v>
      </c>
      <c r="G80" s="239">
        <f>F80-E80</f>
        <v>12237.339999999997</v>
      </c>
    </row>
    <row r="81" spans="2:7" ht="20" thickBot="1" x14ac:dyDescent="0.5">
      <c r="B81" s="265" t="s">
        <v>1038</v>
      </c>
      <c r="C81" s="234">
        <f>C57+C61+C80</f>
        <v>-204810</v>
      </c>
      <c r="D81" s="234">
        <v>-200483.61333333334</v>
      </c>
      <c r="E81" s="234">
        <f>E57+E61+E80</f>
        <v>-228522</v>
      </c>
      <c r="F81" s="234">
        <f>F57+F61+F80</f>
        <v>-194951.16</v>
      </c>
      <c r="G81" s="234">
        <f>F81-E81</f>
        <v>33570.839999999997</v>
      </c>
    </row>
    <row r="82" spans="2:7" ht="15" thickBot="1" x14ac:dyDescent="0.4">
      <c r="B82" s="381"/>
      <c r="C82" s="382"/>
      <c r="D82" s="383"/>
      <c r="E82" s="383"/>
      <c r="F82" s="383"/>
      <c r="G82" s="383"/>
    </row>
    <row r="83" spans="2:7" ht="15" thickBot="1" x14ac:dyDescent="0.4">
      <c r="B83" s="384" t="s">
        <v>946</v>
      </c>
      <c r="C83" s="250">
        <f>C44+C81+C26</f>
        <v>23690</v>
      </c>
      <c r="D83" s="250">
        <v>26174.789999999994</v>
      </c>
      <c r="E83" s="250">
        <f>E44+E81+E26</f>
        <v>20978</v>
      </c>
      <c r="F83" s="250">
        <f>F44+F81+F26</f>
        <v>22646.520000000019</v>
      </c>
      <c r="G83" s="250">
        <f>F83-E83</f>
        <v>1668.5200000000186</v>
      </c>
    </row>
    <row r="84" spans="2:7" x14ac:dyDescent="0.35">
      <c r="B84" s="385"/>
      <c r="C84" s="386"/>
      <c r="D84" s="386"/>
      <c r="E84" s="386"/>
      <c r="F84" s="386"/>
      <c r="G84" s="386"/>
    </row>
    <row r="85" spans="2:7" x14ac:dyDescent="0.35">
      <c r="B85" s="387"/>
      <c r="C85" s="386"/>
      <c r="D85" s="388"/>
      <c r="E85" s="388"/>
      <c r="F85" s="388"/>
      <c r="G85" s="388"/>
    </row>
    <row r="86" spans="2:7" x14ac:dyDescent="0.35">
      <c r="B86" s="389"/>
      <c r="C86" s="390"/>
      <c r="D86" s="390"/>
      <c r="E86" s="390"/>
      <c r="F86" s="390"/>
      <c r="G86" s="390"/>
    </row>
    <row r="87" spans="2:7" x14ac:dyDescent="0.35">
      <c r="B87" s="389"/>
      <c r="C87" s="390"/>
      <c r="D87" s="390"/>
      <c r="E87" s="390"/>
      <c r="F87" s="390"/>
      <c r="G87" s="390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45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D44" sqref="D44"/>
    </sheetView>
  </sheetViews>
  <sheetFormatPr defaultRowHeight="12.5" x14ac:dyDescent="0.25"/>
  <cols>
    <col min="1" max="1" width="30.26953125" customWidth="1"/>
    <col min="2" max="2" width="16" style="278" bestFit="1" customWidth="1"/>
    <col min="3" max="3" width="12.453125" style="278" bestFit="1" customWidth="1"/>
    <col min="4" max="4" width="6.453125" customWidth="1"/>
    <col min="5" max="5" width="16" style="278" bestFit="1" customWidth="1"/>
    <col min="6" max="6" width="11.81640625" style="278" bestFit="1" customWidth="1"/>
    <col min="7" max="7" width="6.453125" style="79" customWidth="1"/>
    <col min="8" max="8" width="11.7265625" customWidth="1"/>
  </cols>
  <sheetData>
    <row r="1" spans="1:10" ht="31.5" customHeight="1" x14ac:dyDescent="0.25">
      <c r="A1" s="47" t="s">
        <v>152</v>
      </c>
    </row>
    <row r="2" spans="1:10" ht="15.5" x14ac:dyDescent="0.25">
      <c r="A2" s="42" t="s">
        <v>168</v>
      </c>
      <c r="B2" s="415">
        <f>'Man Accs '!B3</f>
        <v>43404</v>
      </c>
      <c r="C2" s="416"/>
      <c r="E2" s="415">
        <v>43373</v>
      </c>
      <c r="F2" s="416"/>
    </row>
    <row r="3" spans="1:10" ht="10.5" customHeight="1" x14ac:dyDescent="0.25">
      <c r="A3" s="43"/>
      <c r="B3" s="279"/>
      <c r="C3" s="280"/>
      <c r="D3" s="84"/>
      <c r="E3" s="279"/>
      <c r="F3" s="280"/>
      <c r="G3" s="84"/>
    </row>
    <row r="4" spans="1:10" ht="13" x14ac:dyDescent="0.25">
      <c r="A4" s="44" t="s">
        <v>153</v>
      </c>
      <c r="B4" s="279"/>
      <c r="C4" s="280"/>
      <c r="D4" s="84"/>
      <c r="E4" s="279"/>
      <c r="F4" s="280"/>
      <c r="G4" s="84"/>
    </row>
    <row r="5" spans="1:10" x14ac:dyDescent="0.25">
      <c r="A5" s="43"/>
      <c r="B5" s="279"/>
      <c r="C5" s="280"/>
      <c r="D5" s="85"/>
      <c r="E5" s="279"/>
      <c r="F5" s="280"/>
      <c r="G5" s="85"/>
    </row>
    <row r="6" spans="1:10" x14ac:dyDescent="0.25">
      <c r="A6" s="43" t="s">
        <v>154</v>
      </c>
      <c r="B6" s="281"/>
      <c r="C6" s="282">
        <f>+TB!D5</f>
        <v>812217</v>
      </c>
      <c r="D6" s="85"/>
      <c r="E6" s="281"/>
      <c r="F6" s="282">
        <v>812217</v>
      </c>
      <c r="G6" s="85"/>
    </row>
    <row r="7" spans="1:10" x14ac:dyDescent="0.25">
      <c r="A7" s="43"/>
      <c r="B7" s="281"/>
      <c r="C7" s="282"/>
      <c r="D7" s="85"/>
      <c r="E7" s="281"/>
      <c r="F7" s="282"/>
      <c r="G7" s="85"/>
    </row>
    <row r="8" spans="1:10" ht="13" x14ac:dyDescent="0.25">
      <c r="A8" s="44" t="s">
        <v>155</v>
      </c>
      <c r="B8" s="281"/>
      <c r="C8" s="282"/>
      <c r="D8" s="85"/>
      <c r="E8" s="281"/>
      <c r="F8" s="282"/>
      <c r="G8" s="85"/>
    </row>
    <row r="9" spans="1:10" s="79" customFormat="1" ht="13" x14ac:dyDescent="0.25">
      <c r="A9" s="44"/>
      <c r="B9" s="281"/>
      <c r="C9" s="282"/>
      <c r="D9" s="85"/>
      <c r="E9" s="281"/>
      <c r="F9" s="282"/>
      <c r="G9" s="85"/>
    </row>
    <row r="10" spans="1:10" s="79" customFormat="1" ht="12.75" customHeight="1" x14ac:dyDescent="0.25">
      <c r="A10" s="43" t="s">
        <v>1079</v>
      </c>
      <c r="B10" s="281">
        <f>TB!C6</f>
        <v>119945.63</v>
      </c>
      <c r="C10" s="282"/>
      <c r="D10" s="85"/>
      <c r="E10" s="281">
        <f>[1]TB!F6</f>
        <v>0</v>
      </c>
      <c r="F10" s="282"/>
      <c r="G10" s="85"/>
    </row>
    <row r="11" spans="1:10" x14ac:dyDescent="0.25">
      <c r="A11" s="43" t="s">
        <v>817</v>
      </c>
      <c r="B11" s="281">
        <f>TB!D16</f>
        <v>12933.2</v>
      </c>
      <c r="C11" s="282"/>
      <c r="D11" s="85"/>
      <c r="E11" s="281">
        <v>25400.2</v>
      </c>
      <c r="F11" s="282"/>
      <c r="G11" s="85"/>
    </row>
    <row r="12" spans="1:10" s="79" customFormat="1" x14ac:dyDescent="0.25">
      <c r="A12" s="43" t="s">
        <v>998</v>
      </c>
      <c r="B12" s="281">
        <f>TB!D12</f>
        <v>0</v>
      </c>
      <c r="C12" s="282"/>
      <c r="D12" s="85"/>
      <c r="E12" s="281">
        <v>5854.23</v>
      </c>
      <c r="F12" s="282"/>
      <c r="G12" s="85"/>
    </row>
    <row r="13" spans="1:10" x14ac:dyDescent="0.25">
      <c r="A13" s="43" t="s">
        <v>156</v>
      </c>
      <c r="B13" s="281">
        <f>SUM(TB!D8:D11)+TB!D15</f>
        <v>7963.2000000000007</v>
      </c>
      <c r="C13" s="282"/>
      <c r="D13" s="85"/>
      <c r="E13" s="281">
        <v>1820.21</v>
      </c>
      <c r="F13" s="282"/>
      <c r="G13" s="85"/>
    </row>
    <row r="14" spans="1:10" x14ac:dyDescent="0.25">
      <c r="A14" s="43"/>
      <c r="B14" s="283">
        <f>SUM(B10:B13)</f>
        <v>140842.03000000003</v>
      </c>
      <c r="C14" s="280"/>
      <c r="D14" s="85"/>
      <c r="E14" s="283">
        <f>SUM(E10:E13)</f>
        <v>33074.639999999999</v>
      </c>
      <c r="F14" s="280"/>
      <c r="G14" s="85"/>
    </row>
    <row r="15" spans="1:10" ht="13" x14ac:dyDescent="0.25">
      <c r="A15" s="44" t="s">
        <v>157</v>
      </c>
      <c r="B15" s="279"/>
      <c r="C15" s="280"/>
      <c r="D15" s="85"/>
      <c r="E15" s="279"/>
      <c r="F15" s="280"/>
      <c r="G15" s="85"/>
      <c r="I15" s="78"/>
      <c r="J15" s="78"/>
    </row>
    <row r="16" spans="1:10" x14ac:dyDescent="0.25">
      <c r="A16" s="43"/>
      <c r="B16" s="279"/>
      <c r="C16" s="280"/>
      <c r="D16" s="85"/>
      <c r="E16" s="279"/>
      <c r="F16" s="280"/>
      <c r="G16" s="85"/>
      <c r="I16" s="78"/>
      <c r="J16" s="78"/>
    </row>
    <row r="17" spans="1:10" ht="26" x14ac:dyDescent="0.25">
      <c r="A17" s="44" t="s">
        <v>158</v>
      </c>
      <c r="B17" s="279"/>
      <c r="C17" s="280"/>
      <c r="D17" s="85"/>
      <c r="E17" s="279"/>
      <c r="F17" s="280"/>
      <c r="G17" s="85"/>
      <c r="H17" s="78"/>
      <c r="I17" s="78"/>
      <c r="J17" s="78"/>
    </row>
    <row r="18" spans="1:10" s="79" customFormat="1" x14ac:dyDescent="0.25">
      <c r="A18" s="43" t="s">
        <v>170</v>
      </c>
      <c r="B18" s="281">
        <f>-TB!D17</f>
        <v>46436.67</v>
      </c>
      <c r="C18" s="280"/>
      <c r="D18" s="85"/>
      <c r="E18" s="281">
        <v>43033.38</v>
      </c>
      <c r="F18" s="280"/>
      <c r="G18" s="85"/>
      <c r="I18" s="78"/>
      <c r="J18" s="78"/>
    </row>
    <row r="19" spans="1:10" x14ac:dyDescent="0.25">
      <c r="A19" s="43" t="s">
        <v>986</v>
      </c>
      <c r="B19" s="281">
        <f>-TB!D13</f>
        <v>23630.03</v>
      </c>
      <c r="C19" s="280"/>
      <c r="D19" s="85"/>
      <c r="E19" s="281">
        <v>22190.23</v>
      </c>
      <c r="F19" s="280"/>
      <c r="G19" s="85"/>
      <c r="I19" s="78"/>
      <c r="J19" s="78"/>
    </row>
    <row r="20" spans="1:10" x14ac:dyDescent="0.25">
      <c r="A20" s="43" t="s">
        <v>1086</v>
      </c>
      <c r="B20" s="281">
        <f>-TB!D22</f>
        <v>0</v>
      </c>
      <c r="C20" s="280"/>
      <c r="D20" s="85"/>
      <c r="E20" s="281">
        <v>0</v>
      </c>
      <c r="F20" s="280"/>
      <c r="G20" s="85"/>
      <c r="I20" s="78"/>
      <c r="J20" s="78"/>
    </row>
    <row r="21" spans="1:10" x14ac:dyDescent="0.25">
      <c r="A21" s="43"/>
      <c r="B21" s="283">
        <f>SUM(B18:B20)</f>
        <v>70066.7</v>
      </c>
      <c r="C21" s="280"/>
      <c r="D21" s="85"/>
      <c r="E21" s="283">
        <f>SUM(E18:E20)</f>
        <v>65223.61</v>
      </c>
      <c r="F21" s="280"/>
      <c r="G21" s="85"/>
      <c r="I21" s="78"/>
      <c r="J21" s="78"/>
    </row>
    <row r="22" spans="1:10" x14ac:dyDescent="0.25">
      <c r="A22" s="43"/>
      <c r="B22" s="279"/>
      <c r="C22" s="280"/>
      <c r="D22" s="85"/>
      <c r="E22" s="279"/>
      <c r="F22" s="280"/>
      <c r="G22" s="85"/>
      <c r="I22" s="78"/>
      <c r="J22" s="78"/>
    </row>
    <row r="23" spans="1:10" ht="13" x14ac:dyDescent="0.25">
      <c r="A23" s="46"/>
      <c r="B23" s="279"/>
      <c r="C23" s="280"/>
      <c r="D23" s="85"/>
      <c r="E23" s="279"/>
      <c r="F23" s="280"/>
      <c r="G23" s="85"/>
      <c r="I23" s="78"/>
      <c r="J23" s="78"/>
    </row>
    <row r="24" spans="1:10" ht="13" x14ac:dyDescent="0.25">
      <c r="A24" s="46" t="s">
        <v>167</v>
      </c>
      <c r="B24" s="279"/>
      <c r="C24" s="280">
        <f>+B14-B21</f>
        <v>70775.330000000031</v>
      </c>
      <c r="D24" s="85"/>
      <c r="E24" s="279"/>
      <c r="F24" s="280">
        <f>+E14-E21</f>
        <v>-32148.97</v>
      </c>
      <c r="G24" s="85"/>
      <c r="I24" s="78"/>
      <c r="J24" s="78"/>
    </row>
    <row r="25" spans="1:10" x14ac:dyDescent="0.25">
      <c r="A25" s="43"/>
      <c r="B25" s="279"/>
      <c r="C25" s="280"/>
      <c r="D25" s="85"/>
      <c r="E25" s="279"/>
      <c r="F25" s="280"/>
      <c r="G25" s="85"/>
      <c r="I25" s="78"/>
      <c r="J25" s="78"/>
    </row>
    <row r="26" spans="1:10" ht="13" x14ac:dyDescent="0.25">
      <c r="A26" s="44" t="s">
        <v>159</v>
      </c>
      <c r="B26" s="279"/>
      <c r="C26" s="284">
        <f>+C24+C6</f>
        <v>882992.33000000007</v>
      </c>
      <c r="D26" s="85"/>
      <c r="E26" s="279"/>
      <c r="F26" s="284">
        <f>+F24+F6</f>
        <v>780068.03</v>
      </c>
      <c r="G26" s="85"/>
      <c r="I26" s="78"/>
      <c r="J26" s="78"/>
    </row>
    <row r="27" spans="1:10" x14ac:dyDescent="0.25">
      <c r="A27" s="43"/>
      <c r="B27" s="279"/>
      <c r="C27" s="280"/>
      <c r="D27" s="85"/>
      <c r="E27" s="279"/>
      <c r="F27" s="280"/>
      <c r="G27" s="85"/>
      <c r="I27" s="78"/>
      <c r="J27" s="78"/>
    </row>
    <row r="28" spans="1:10" x14ac:dyDescent="0.25">
      <c r="A28" s="43"/>
      <c r="B28" s="279"/>
      <c r="C28" s="280"/>
      <c r="D28" s="85"/>
      <c r="E28" s="279"/>
      <c r="F28" s="280"/>
      <c r="G28" s="85"/>
      <c r="I28" s="78"/>
      <c r="J28" s="78"/>
    </row>
    <row r="29" spans="1:10" x14ac:dyDescent="0.25">
      <c r="A29" s="43"/>
      <c r="B29" s="279"/>
      <c r="C29" s="280"/>
      <c r="D29" s="85"/>
      <c r="E29" s="279"/>
      <c r="F29" s="280"/>
      <c r="G29" s="85"/>
      <c r="I29" s="78"/>
      <c r="J29" s="78"/>
    </row>
    <row r="30" spans="1:10" x14ac:dyDescent="0.25">
      <c r="A30" s="43" t="s">
        <v>160</v>
      </c>
      <c r="B30" s="279"/>
      <c r="C30" s="282">
        <f>-TB!D29-TB!D30-TB!D31-TB!D32-TB!D33</f>
        <v>554692.75</v>
      </c>
      <c r="D30" s="86"/>
      <c r="E30" s="279"/>
      <c r="F30" s="282">
        <v>554692.75</v>
      </c>
      <c r="G30" s="86"/>
      <c r="I30" s="78"/>
      <c r="J30" s="78"/>
    </row>
    <row r="31" spans="1:10" x14ac:dyDescent="0.25">
      <c r="A31" s="43" t="s">
        <v>161</v>
      </c>
      <c r="B31" s="279"/>
      <c r="C31" s="282">
        <f>-TB!D27-TB!D28</f>
        <v>280205.42999999982</v>
      </c>
      <c r="D31" s="86"/>
      <c r="E31" s="279"/>
      <c r="F31" s="282">
        <v>220377.12999999995</v>
      </c>
      <c r="G31" s="86"/>
      <c r="I31" s="48"/>
      <c r="J31" s="78"/>
    </row>
    <row r="32" spans="1:10" ht="12.75" customHeight="1" x14ac:dyDescent="0.25">
      <c r="A32" s="43" t="s">
        <v>818</v>
      </c>
      <c r="B32" s="279"/>
      <c r="C32" s="282">
        <f>-TB!D121</f>
        <v>48094.150000000009</v>
      </c>
      <c r="D32" s="85"/>
      <c r="E32" s="279"/>
      <c r="F32" s="282">
        <v>4998.1499999999724</v>
      </c>
      <c r="G32" s="85"/>
      <c r="I32" s="78"/>
      <c r="J32" s="78"/>
    </row>
    <row r="33" spans="1:10" x14ac:dyDescent="0.25">
      <c r="A33" s="43"/>
      <c r="B33" s="279"/>
      <c r="C33" s="280"/>
      <c r="D33" s="85"/>
      <c r="E33" s="279"/>
      <c r="F33" s="280"/>
      <c r="G33" s="85"/>
      <c r="I33" s="78"/>
      <c r="J33" s="78"/>
    </row>
    <row r="34" spans="1:10" ht="13" x14ac:dyDescent="0.25">
      <c r="A34" s="45" t="s">
        <v>162</v>
      </c>
      <c r="B34" s="279"/>
      <c r="C34" s="284">
        <f>SUM(C30:C33)</f>
        <v>882992.32999999984</v>
      </c>
      <c r="D34" s="85"/>
      <c r="E34" s="279"/>
      <c r="F34" s="284">
        <f>SUM(F30:F33)</f>
        <v>780068.02999999991</v>
      </c>
      <c r="G34" s="85"/>
      <c r="I34" s="78"/>
      <c r="J34" s="78"/>
    </row>
    <row r="35" spans="1:10" x14ac:dyDescent="0.25">
      <c r="A35" s="43"/>
      <c r="B35" s="279"/>
      <c r="C35" s="280"/>
      <c r="D35" s="85"/>
      <c r="E35" s="279"/>
      <c r="F35" s="280"/>
      <c r="G35" s="85"/>
      <c r="I35" s="78"/>
      <c r="J35" s="78"/>
    </row>
    <row r="36" spans="1:10" ht="13" x14ac:dyDescent="0.3">
      <c r="B36" s="285" t="s">
        <v>988</v>
      </c>
      <c r="C36" s="286">
        <f>TB!D4</f>
        <v>0</v>
      </c>
      <c r="D36" s="85"/>
      <c r="E36" s="285" t="s">
        <v>988</v>
      </c>
      <c r="F36" s="286">
        <f>[1]TB!G4</f>
        <v>0</v>
      </c>
      <c r="G36" s="85"/>
      <c r="I36" s="78"/>
      <c r="J36" s="78"/>
    </row>
    <row r="37" spans="1:10" x14ac:dyDescent="0.25">
      <c r="B37" s="287"/>
      <c r="C37" s="287"/>
      <c r="D37" s="4"/>
      <c r="E37" s="287"/>
      <c r="F37" s="287"/>
      <c r="G37" s="4"/>
      <c r="I37" s="78"/>
      <c r="J37" s="78"/>
    </row>
    <row r="38" spans="1:10" x14ac:dyDescent="0.25">
      <c r="B38" s="287"/>
      <c r="C38" s="288">
        <f>ROUND(C26-C34+C36,2)</f>
        <v>0</v>
      </c>
      <c r="D38" s="4"/>
      <c r="E38" s="287"/>
      <c r="F38" s="288">
        <f>ROUND(F26-F34+F36,2)</f>
        <v>0</v>
      </c>
      <c r="G38" s="4"/>
      <c r="I38" s="78"/>
      <c r="J38" s="78"/>
    </row>
    <row r="39" spans="1:10" x14ac:dyDescent="0.25">
      <c r="B39" s="287"/>
      <c r="C39" s="288"/>
      <c r="D39" s="4"/>
      <c r="E39" s="287"/>
      <c r="F39" s="288"/>
      <c r="G39" s="4"/>
      <c r="I39" s="78"/>
      <c r="J39" s="78"/>
    </row>
    <row r="40" spans="1:10" x14ac:dyDescent="0.25">
      <c r="D40" s="1"/>
      <c r="G40" s="1"/>
      <c r="I40" s="78"/>
      <c r="J40" s="78"/>
    </row>
    <row r="41" spans="1:10" x14ac:dyDescent="0.25">
      <c r="D41" s="1"/>
      <c r="G41" s="1"/>
      <c r="I41" s="78"/>
      <c r="J41" s="78"/>
    </row>
    <row r="42" spans="1:10" x14ac:dyDescent="0.25">
      <c r="B42" s="289"/>
      <c r="C42" s="290"/>
      <c r="D42" s="1"/>
      <c r="E42" s="289"/>
      <c r="F42" s="290"/>
      <c r="G42" s="1"/>
      <c r="I42" s="78"/>
      <c r="J42" s="78"/>
    </row>
    <row r="43" spans="1:10" x14ac:dyDescent="0.25">
      <c r="B43" s="289"/>
      <c r="C43" s="290"/>
      <c r="E43" s="289"/>
      <c r="F43" s="290"/>
      <c r="I43" s="78"/>
      <c r="J43" s="78"/>
    </row>
    <row r="44" spans="1:10" s="3" customFormat="1" x14ac:dyDescent="0.25">
      <c r="A44"/>
      <c r="B44" s="289"/>
      <c r="C44" s="289"/>
      <c r="D44"/>
      <c r="E44" s="289"/>
      <c r="F44" s="289"/>
      <c r="G44" s="79"/>
    </row>
    <row r="45" spans="1:10" x14ac:dyDescent="0.25">
      <c r="A45" s="6"/>
      <c r="B45" s="291"/>
      <c r="C45" s="290"/>
      <c r="D45" s="3"/>
      <c r="E45" s="291"/>
      <c r="F45" s="290"/>
      <c r="G45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10" activePane="bottomLeft" state="frozen"/>
      <selection pane="bottomLeft" activeCell="C25" sqref="C25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3" style="117" customWidth="1"/>
    <col min="7" max="16384" width="9.1796875" style="92"/>
  </cols>
  <sheetData>
    <row r="1" spans="1:6" s="90" customFormat="1" ht="18" thickBot="1" x14ac:dyDescent="0.3">
      <c r="A1" s="87" t="s">
        <v>994</v>
      </c>
      <c r="B1" s="88"/>
      <c r="C1" s="109"/>
      <c r="D1" s="109"/>
      <c r="E1" s="89"/>
      <c r="F1" s="122"/>
    </row>
    <row r="2" spans="1:6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17" t="s">
        <v>931</v>
      </c>
      <c r="F2" s="418"/>
    </row>
    <row r="3" spans="1:6" ht="11.15" customHeight="1" thickBot="1" x14ac:dyDescent="0.3">
      <c r="A3" s="93"/>
      <c r="B3" s="93"/>
      <c r="C3" s="111">
        <f>SUM(C4:C119)</f>
        <v>8.503420190208999E-12</v>
      </c>
      <c r="D3" s="111">
        <f>SUM(D4:D119)</f>
        <v>8.503420190208999E-12</v>
      </c>
      <c r="E3" s="94">
        <f>SUM(E4:E119)</f>
        <v>0</v>
      </c>
      <c r="F3" s="125"/>
    </row>
    <row r="4" spans="1:6" ht="12.75" customHeight="1" x14ac:dyDescent="0.25">
      <c r="A4" s="95">
        <v>9999</v>
      </c>
      <c r="B4" s="96" t="s">
        <v>954</v>
      </c>
      <c r="C4" s="112"/>
      <c r="D4" s="118">
        <f t="shared" ref="D4:D12" si="0">+C4+E4</f>
        <v>0</v>
      </c>
      <c r="E4" s="106">
        <f t="shared" ref="E4:E15" si="1">SUM(F4:F4)</f>
        <v>0</v>
      </c>
      <c r="F4" s="127"/>
    </row>
    <row r="5" spans="1:6" ht="12.75" customHeight="1" x14ac:dyDescent="0.25">
      <c r="A5" s="95" t="s">
        <v>787</v>
      </c>
      <c r="B5" s="96" t="s">
        <v>154</v>
      </c>
      <c r="C5" s="112"/>
      <c r="D5" s="118">
        <f t="shared" si="0"/>
        <v>0</v>
      </c>
      <c r="E5" s="106">
        <f t="shared" si="1"/>
        <v>0</v>
      </c>
      <c r="F5" s="129"/>
    </row>
    <row r="6" spans="1:6" ht="12.75" customHeight="1" x14ac:dyDescent="0.25">
      <c r="A6" s="95" t="s">
        <v>1077</v>
      </c>
      <c r="B6" s="96" t="s">
        <v>1078</v>
      </c>
      <c r="C6" s="112">
        <v>117690.63</v>
      </c>
      <c r="D6" s="118">
        <f t="shared" si="0"/>
        <v>117690.63</v>
      </c>
      <c r="E6" s="106"/>
      <c r="F6" s="129"/>
    </row>
    <row r="7" spans="1:6" ht="12.75" customHeight="1" x14ac:dyDescent="0.25">
      <c r="A7" s="95" t="s">
        <v>788</v>
      </c>
      <c r="B7" s="96" t="s">
        <v>781</v>
      </c>
      <c r="C7" s="112">
        <v>-52575.15</v>
      </c>
      <c r="D7" s="118">
        <f t="shared" si="0"/>
        <v>-52575.15</v>
      </c>
      <c r="E7" s="106">
        <f t="shared" si="1"/>
        <v>0</v>
      </c>
      <c r="F7" s="129"/>
    </row>
    <row r="8" spans="1:6" ht="12.75" customHeight="1" x14ac:dyDescent="0.25">
      <c r="A8" s="95" t="s">
        <v>789</v>
      </c>
      <c r="B8" s="96" t="s">
        <v>790</v>
      </c>
      <c r="C8" s="112"/>
      <c r="D8" s="118">
        <f t="shared" si="0"/>
        <v>0</v>
      </c>
      <c r="E8" s="106">
        <f t="shared" si="1"/>
        <v>0</v>
      </c>
      <c r="F8" s="129"/>
    </row>
    <row r="9" spans="1:6" ht="12.75" customHeight="1" x14ac:dyDescent="0.25">
      <c r="A9" s="95" t="s">
        <v>791</v>
      </c>
      <c r="B9" s="96" t="s">
        <v>792</v>
      </c>
      <c r="C9" s="112">
        <v>613</v>
      </c>
      <c r="D9" s="244">
        <f t="shared" si="0"/>
        <v>613</v>
      </c>
      <c r="E9" s="106">
        <f t="shared" si="1"/>
        <v>0</v>
      </c>
      <c r="F9" s="129"/>
    </row>
    <row r="10" spans="1:6" ht="12.75" customHeight="1" x14ac:dyDescent="0.25">
      <c r="A10" s="95" t="s">
        <v>793</v>
      </c>
      <c r="B10" s="96" t="s">
        <v>794</v>
      </c>
      <c r="C10" s="112">
        <v>5529.99</v>
      </c>
      <c r="D10" s="118">
        <f t="shared" si="0"/>
        <v>5529.99</v>
      </c>
      <c r="E10" s="106">
        <f t="shared" si="1"/>
        <v>0</v>
      </c>
      <c r="F10" s="129"/>
    </row>
    <row r="11" spans="1:6" ht="12.75" customHeight="1" x14ac:dyDescent="0.25">
      <c r="A11" s="95" t="s">
        <v>795</v>
      </c>
      <c r="B11" s="96" t="s">
        <v>796</v>
      </c>
      <c r="C11" s="112"/>
      <c r="D11" s="118">
        <f t="shared" si="0"/>
        <v>0</v>
      </c>
      <c r="E11" s="106">
        <f t="shared" si="1"/>
        <v>0</v>
      </c>
      <c r="F11" s="129"/>
    </row>
    <row r="12" spans="1:6" ht="12.75" customHeight="1" x14ac:dyDescent="0.25">
      <c r="A12" s="95" t="s">
        <v>997</v>
      </c>
      <c r="B12" s="96" t="s">
        <v>998</v>
      </c>
      <c r="C12" s="112">
        <v>-5854.23</v>
      </c>
      <c r="D12" s="118">
        <f t="shared" si="0"/>
        <v>-5854.23</v>
      </c>
      <c r="E12" s="106">
        <f t="shared" si="1"/>
        <v>0</v>
      </c>
      <c r="F12" s="129"/>
    </row>
    <row r="13" spans="1:6" ht="12.75" customHeight="1" x14ac:dyDescent="0.25">
      <c r="A13" s="95" t="s">
        <v>797</v>
      </c>
      <c r="B13" s="96" t="s">
        <v>798</v>
      </c>
      <c r="C13" s="112">
        <v>-1439.8</v>
      </c>
      <c r="D13" s="118">
        <f t="shared" ref="D13:D34" si="2">+C13+E13</f>
        <v>-1439.8</v>
      </c>
      <c r="E13" s="106">
        <f t="shared" si="1"/>
        <v>0</v>
      </c>
      <c r="F13" s="129"/>
    </row>
    <row r="14" spans="1:6" ht="12.75" customHeight="1" x14ac:dyDescent="0.25">
      <c r="A14" s="95" t="s">
        <v>799</v>
      </c>
      <c r="B14" s="96" t="s">
        <v>780</v>
      </c>
      <c r="C14" s="112"/>
      <c r="D14" s="118">
        <f t="shared" si="2"/>
        <v>0</v>
      </c>
      <c r="E14" s="106">
        <f t="shared" si="1"/>
        <v>0</v>
      </c>
      <c r="F14" s="129"/>
    </row>
    <row r="15" spans="1:6" ht="12.75" customHeight="1" x14ac:dyDescent="0.25">
      <c r="A15" s="95" t="s">
        <v>995</v>
      </c>
      <c r="B15" s="96" t="s">
        <v>996</v>
      </c>
      <c r="C15" s="116"/>
      <c r="D15" s="140">
        <f t="shared" si="2"/>
        <v>0</v>
      </c>
      <c r="E15" s="106">
        <f t="shared" si="1"/>
        <v>0</v>
      </c>
      <c r="F15" s="129"/>
    </row>
    <row r="16" spans="1:6" ht="12.75" customHeight="1" x14ac:dyDescent="0.25">
      <c r="A16" s="95" t="s">
        <v>816</v>
      </c>
      <c r="B16" s="96" t="s">
        <v>817</v>
      </c>
      <c r="C16" s="112">
        <v>-12467</v>
      </c>
      <c r="D16" s="118">
        <f t="shared" si="2"/>
        <v>-12467</v>
      </c>
      <c r="E16" s="106">
        <f t="shared" ref="E16:E34" si="3">SUM(F16:F16)</f>
        <v>0</v>
      </c>
      <c r="F16" s="129"/>
    </row>
    <row r="17" spans="1:6" ht="12.75" customHeight="1" x14ac:dyDescent="0.25">
      <c r="A17" s="95" t="s">
        <v>783</v>
      </c>
      <c r="B17" s="96" t="s">
        <v>170</v>
      </c>
      <c r="C17" s="112">
        <v>-3403.29</v>
      </c>
      <c r="D17" s="118">
        <f t="shared" si="2"/>
        <v>-3403.29</v>
      </c>
      <c r="E17" s="106">
        <f t="shared" si="3"/>
        <v>0</v>
      </c>
      <c r="F17" s="129"/>
    </row>
    <row r="18" spans="1:6" ht="12.75" customHeight="1" x14ac:dyDescent="0.25">
      <c r="A18" s="95" t="s">
        <v>694</v>
      </c>
      <c r="B18" s="96" t="s">
        <v>800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5">
      <c r="A19" s="95" t="s">
        <v>801</v>
      </c>
      <c r="B19" s="96" t="s">
        <v>802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5">
      <c r="A20" s="95" t="s">
        <v>926</v>
      </c>
      <c r="B20" s="96" t="s">
        <v>927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5">
      <c r="A21" s="95" t="s">
        <v>814</v>
      </c>
      <c r="B21" s="96" t="s">
        <v>815</v>
      </c>
      <c r="C21" s="112"/>
      <c r="D21" s="118">
        <f t="shared" si="2"/>
        <v>0</v>
      </c>
      <c r="E21" s="106">
        <f t="shared" si="3"/>
        <v>0</v>
      </c>
      <c r="F21" s="129"/>
    </row>
    <row r="22" spans="1:6" ht="12.75" customHeight="1" x14ac:dyDescent="0.25">
      <c r="A22" s="95" t="s">
        <v>664</v>
      </c>
      <c r="B22" s="96" t="s">
        <v>989</v>
      </c>
      <c r="C22" s="112"/>
      <c r="D22" s="118">
        <f t="shared" si="2"/>
        <v>0</v>
      </c>
      <c r="E22" s="106">
        <f t="shared" si="3"/>
        <v>0</v>
      </c>
      <c r="F22" s="129"/>
    </row>
    <row r="23" spans="1:6" ht="12.75" customHeight="1" x14ac:dyDescent="0.25">
      <c r="A23" s="95" t="s">
        <v>991</v>
      </c>
      <c r="B23" s="96" t="s">
        <v>990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5">
      <c r="A24" s="95" t="s">
        <v>803</v>
      </c>
      <c r="B24" s="96" t="s">
        <v>804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5">
      <c r="A25" s="95" t="s">
        <v>805</v>
      </c>
      <c r="B25" s="96" t="s">
        <v>806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5">
      <c r="A26" s="95" t="s">
        <v>697</v>
      </c>
      <c r="B26" s="96" t="s">
        <v>807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5">
      <c r="A27" s="95" t="s">
        <v>808</v>
      </c>
      <c r="B27" s="96" t="s">
        <v>809</v>
      </c>
      <c r="C27" s="112"/>
      <c r="D27" s="118">
        <f t="shared" si="2"/>
        <v>0</v>
      </c>
      <c r="E27" s="106">
        <f t="shared" si="3"/>
        <v>0</v>
      </c>
      <c r="F27" s="129"/>
    </row>
    <row r="28" spans="1:6" ht="12.75" customHeight="1" x14ac:dyDescent="0.25">
      <c r="A28" s="95" t="s">
        <v>934</v>
      </c>
      <c r="B28" s="96" t="s">
        <v>953</v>
      </c>
      <c r="C28" s="112"/>
      <c r="D28" s="118">
        <f t="shared" si="2"/>
        <v>0</v>
      </c>
      <c r="E28" s="106">
        <f t="shared" si="3"/>
        <v>0</v>
      </c>
      <c r="F28" s="129"/>
    </row>
    <row r="29" spans="1:6" ht="12.75" customHeight="1" x14ac:dyDescent="0.25">
      <c r="A29" s="98" t="s">
        <v>810</v>
      </c>
      <c r="B29" s="99" t="s">
        <v>811</v>
      </c>
      <c r="C29" s="112"/>
      <c r="D29" s="118">
        <f t="shared" si="2"/>
        <v>0</v>
      </c>
      <c r="E29" s="106">
        <f t="shared" si="3"/>
        <v>0</v>
      </c>
      <c r="F29" s="129"/>
    </row>
    <row r="30" spans="1:6" ht="12.75" customHeight="1" x14ac:dyDescent="0.25">
      <c r="A30" s="98" t="s">
        <v>1049</v>
      </c>
      <c r="B30" s="99" t="s">
        <v>1061</v>
      </c>
      <c r="C30" s="112"/>
      <c r="D30" s="118">
        <f t="shared" si="2"/>
        <v>0</v>
      </c>
      <c r="E30" s="106">
        <f t="shared" si="3"/>
        <v>0</v>
      </c>
      <c r="F30" s="129"/>
    </row>
    <row r="31" spans="1:6" ht="12.75" customHeight="1" x14ac:dyDescent="0.25">
      <c r="A31" s="98" t="s">
        <v>1051</v>
      </c>
      <c r="B31" s="99" t="s">
        <v>1062</v>
      </c>
      <c r="C31" s="112"/>
      <c r="D31" s="118">
        <f t="shared" si="2"/>
        <v>0</v>
      </c>
      <c r="E31" s="106">
        <f t="shared" si="3"/>
        <v>0</v>
      </c>
      <c r="F31" s="129"/>
    </row>
    <row r="32" spans="1:6" ht="12.75" customHeight="1" x14ac:dyDescent="0.25">
      <c r="A32" s="98" t="s">
        <v>1050</v>
      </c>
      <c r="B32" s="99" t="s">
        <v>1063</v>
      </c>
      <c r="C32" s="112"/>
      <c r="D32" s="118">
        <f t="shared" si="2"/>
        <v>0</v>
      </c>
      <c r="E32" s="106">
        <f t="shared" si="3"/>
        <v>0</v>
      </c>
      <c r="F32" s="129"/>
    </row>
    <row r="33" spans="1:6" ht="12.75" customHeight="1" x14ac:dyDescent="0.25">
      <c r="A33" s="98" t="s">
        <v>1060</v>
      </c>
      <c r="B33" s="99" t="s">
        <v>1064</v>
      </c>
      <c r="C33" s="112"/>
      <c r="D33" s="118">
        <f t="shared" si="2"/>
        <v>0</v>
      </c>
      <c r="E33" s="106">
        <f t="shared" si="3"/>
        <v>0</v>
      </c>
      <c r="F33" s="129"/>
    </row>
    <row r="34" spans="1:6" ht="12.75" customHeight="1" thickBot="1" x14ac:dyDescent="0.3">
      <c r="A34" s="100" t="s">
        <v>812</v>
      </c>
      <c r="B34" s="101" t="s">
        <v>813</v>
      </c>
      <c r="C34" s="111"/>
      <c r="D34" s="119">
        <f t="shared" si="2"/>
        <v>0</v>
      </c>
      <c r="E34" s="106">
        <f t="shared" si="3"/>
        <v>0</v>
      </c>
      <c r="F34" s="133"/>
    </row>
    <row r="35" spans="1:6" ht="12.75" customHeight="1" x14ac:dyDescent="0.25">
      <c r="A35" s="102"/>
      <c r="B35" s="103"/>
      <c r="C35" s="113"/>
      <c r="D35" s="113"/>
      <c r="E35" s="107"/>
      <c r="F35" s="134"/>
    </row>
    <row r="36" spans="1:6" ht="12.75" customHeight="1" thickBot="1" x14ac:dyDescent="0.3">
      <c r="A36" s="100"/>
      <c r="B36" s="101"/>
      <c r="C36" s="114"/>
      <c r="D36" s="114"/>
      <c r="E36" s="108"/>
      <c r="F36" s="135"/>
    </row>
    <row r="37" spans="1:6" ht="12.75" customHeight="1" x14ac:dyDescent="0.25">
      <c r="A37" s="92" t="s">
        <v>822</v>
      </c>
      <c r="B37" s="92" t="s">
        <v>823</v>
      </c>
      <c r="C37" s="112"/>
      <c r="D37" s="118">
        <f t="shared" ref="D37:D70" si="4">+C37+E37</f>
        <v>0</v>
      </c>
      <c r="E37" s="106">
        <f t="shared" ref="E37:E102" si="5">SUM(F37:F37)</f>
        <v>0</v>
      </c>
      <c r="F37" s="129"/>
    </row>
    <row r="38" spans="1:6" ht="12.75" customHeight="1" x14ac:dyDescent="0.25">
      <c r="A38" s="92" t="s">
        <v>824</v>
      </c>
      <c r="B38" s="92" t="s">
        <v>955</v>
      </c>
      <c r="C38" s="115">
        <v>-2492.56</v>
      </c>
      <c r="D38" s="120">
        <f t="shared" si="4"/>
        <v>-2492.56</v>
      </c>
      <c r="E38" s="106">
        <f t="shared" si="5"/>
        <v>0</v>
      </c>
      <c r="F38" s="129"/>
    </row>
    <row r="39" spans="1:6" ht="12.75" customHeight="1" x14ac:dyDescent="0.25">
      <c r="A39" s="92" t="s">
        <v>825</v>
      </c>
      <c r="B39" s="92" t="s">
        <v>826</v>
      </c>
      <c r="C39" s="115"/>
      <c r="D39" s="120">
        <f t="shared" si="4"/>
        <v>0</v>
      </c>
      <c r="E39" s="106">
        <f t="shared" si="5"/>
        <v>0</v>
      </c>
      <c r="F39" s="129"/>
    </row>
    <row r="40" spans="1:6" ht="12.75" customHeight="1" x14ac:dyDescent="0.25">
      <c r="A40" s="92" t="s">
        <v>827</v>
      </c>
      <c r="B40" s="92" t="s">
        <v>956</v>
      </c>
      <c r="C40" s="115"/>
      <c r="D40" s="120">
        <f t="shared" si="4"/>
        <v>0</v>
      </c>
      <c r="E40" s="106">
        <f t="shared" si="5"/>
        <v>0</v>
      </c>
      <c r="F40" s="129"/>
    </row>
    <row r="41" spans="1:6" ht="12.75" customHeight="1" x14ac:dyDescent="0.25">
      <c r="A41" s="92" t="s">
        <v>828</v>
      </c>
      <c r="B41" s="92" t="s">
        <v>782</v>
      </c>
      <c r="C41" s="115"/>
      <c r="D41" s="120">
        <f t="shared" si="4"/>
        <v>0</v>
      </c>
      <c r="E41" s="106">
        <f t="shared" si="5"/>
        <v>0</v>
      </c>
      <c r="F41" s="129"/>
    </row>
    <row r="42" spans="1:6" ht="12.75" customHeight="1" x14ac:dyDescent="0.25">
      <c r="A42" s="95" t="s">
        <v>829</v>
      </c>
      <c r="B42" s="95" t="s">
        <v>830</v>
      </c>
      <c r="C42" s="115"/>
      <c r="D42" s="120">
        <f t="shared" si="4"/>
        <v>0</v>
      </c>
      <c r="E42" s="106">
        <f t="shared" si="5"/>
        <v>0</v>
      </c>
      <c r="F42" s="129"/>
    </row>
    <row r="43" spans="1:6" ht="12.75" customHeight="1" x14ac:dyDescent="0.25">
      <c r="A43" s="95" t="s">
        <v>831</v>
      </c>
      <c r="B43" s="96" t="s">
        <v>832</v>
      </c>
      <c r="C43" s="141"/>
      <c r="D43" s="142">
        <f t="shared" si="4"/>
        <v>0</v>
      </c>
      <c r="E43" s="106">
        <f t="shared" si="5"/>
        <v>0</v>
      </c>
      <c r="F43" s="129"/>
    </row>
    <row r="44" spans="1:6" ht="12.75" customHeight="1" x14ac:dyDescent="0.25">
      <c r="A44" s="95" t="s">
        <v>833</v>
      </c>
      <c r="B44" s="96" t="s">
        <v>834</v>
      </c>
      <c r="C44" s="115"/>
      <c r="D44" s="120">
        <f t="shared" si="4"/>
        <v>0</v>
      </c>
      <c r="E44" s="106">
        <f t="shared" si="5"/>
        <v>0</v>
      </c>
      <c r="F44" s="129"/>
    </row>
    <row r="45" spans="1:6" ht="12.75" customHeight="1" x14ac:dyDescent="0.25">
      <c r="A45" s="95" t="s">
        <v>835</v>
      </c>
      <c r="B45" s="96" t="s">
        <v>836</v>
      </c>
      <c r="C45" s="115">
        <v>-613</v>
      </c>
      <c r="D45" s="120">
        <f t="shared" si="4"/>
        <v>-613</v>
      </c>
      <c r="E45" s="106">
        <f t="shared" si="5"/>
        <v>0</v>
      </c>
      <c r="F45" s="129"/>
    </row>
    <row r="46" spans="1:6" ht="12.75" customHeight="1" x14ac:dyDescent="0.25">
      <c r="A46" s="95" t="s">
        <v>837</v>
      </c>
      <c r="B46" s="96" t="s">
        <v>838</v>
      </c>
      <c r="C46" s="141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5">
      <c r="A47" s="95" t="s">
        <v>839</v>
      </c>
      <c r="B47" s="96" t="s">
        <v>5</v>
      </c>
      <c r="C47" s="141">
        <v>-30460.81</v>
      </c>
      <c r="D47" s="120">
        <f t="shared" si="4"/>
        <v>-30460.81</v>
      </c>
      <c r="E47" s="106">
        <f t="shared" si="5"/>
        <v>0</v>
      </c>
      <c r="F47" s="129"/>
    </row>
    <row r="48" spans="1:6" ht="12.75" customHeight="1" x14ac:dyDescent="0.25">
      <c r="A48" s="95" t="s">
        <v>1075</v>
      </c>
      <c r="B48" s="96" t="s">
        <v>5</v>
      </c>
      <c r="C48" s="141">
        <v>8990</v>
      </c>
      <c r="D48" s="120">
        <f t="shared" si="4"/>
        <v>8990</v>
      </c>
      <c r="E48" s="106"/>
      <c r="F48" s="129"/>
    </row>
    <row r="49" spans="1:6" ht="12.75" customHeight="1" x14ac:dyDescent="0.25">
      <c r="A49" s="95" t="s">
        <v>840</v>
      </c>
      <c r="B49" s="96" t="s">
        <v>6</v>
      </c>
      <c r="C49" s="141"/>
      <c r="D49" s="120">
        <f t="shared" si="4"/>
        <v>0</v>
      </c>
      <c r="E49" s="106">
        <f t="shared" si="5"/>
        <v>0</v>
      </c>
      <c r="F49" s="129"/>
    </row>
    <row r="50" spans="1:6" ht="12.75" customHeight="1" x14ac:dyDescent="0.25">
      <c r="A50" s="95" t="s">
        <v>841</v>
      </c>
      <c r="B50" s="96" t="s">
        <v>92</v>
      </c>
      <c r="C50" s="141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5">
      <c r="A51" s="95" t="s">
        <v>842</v>
      </c>
      <c r="B51" s="96" t="s">
        <v>843</v>
      </c>
      <c r="C51" s="141">
        <v>-115304.82</v>
      </c>
      <c r="D51" s="120">
        <f t="shared" si="4"/>
        <v>-115304.82</v>
      </c>
      <c r="E51" s="106">
        <f t="shared" si="5"/>
        <v>0</v>
      </c>
      <c r="F51" s="129"/>
    </row>
    <row r="52" spans="1:6" ht="12.75" customHeight="1" x14ac:dyDescent="0.25">
      <c r="A52" s="95" t="s">
        <v>1076</v>
      </c>
      <c r="B52" s="96" t="s">
        <v>843</v>
      </c>
      <c r="C52" s="141">
        <v>45840.15</v>
      </c>
      <c r="D52" s="120">
        <f t="shared" si="4"/>
        <v>45840.15</v>
      </c>
      <c r="E52" s="106"/>
      <c r="F52" s="129"/>
    </row>
    <row r="53" spans="1:6" ht="12.75" customHeight="1" x14ac:dyDescent="0.25">
      <c r="A53" s="95" t="s">
        <v>949</v>
      </c>
      <c r="B53" s="96" t="s">
        <v>950</v>
      </c>
      <c r="C53" s="141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5">
      <c r="A54" s="95" t="s">
        <v>844</v>
      </c>
      <c r="B54" s="96" t="s">
        <v>845</v>
      </c>
      <c r="C54" s="141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5">
      <c r="A55" s="95" t="s">
        <v>846</v>
      </c>
      <c r="B55" s="96" t="s">
        <v>847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5">
      <c r="A56" s="95" t="s">
        <v>848</v>
      </c>
      <c r="B56" s="96" t="s">
        <v>849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5">
      <c r="A57" s="97" t="s">
        <v>964</v>
      </c>
      <c r="B57" s="97" t="s">
        <v>976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5">
      <c r="A58" s="97" t="s">
        <v>965</v>
      </c>
      <c r="B58" s="97" t="s">
        <v>977</v>
      </c>
      <c r="C58" s="115"/>
      <c r="D58" s="120">
        <f t="shared" si="4"/>
        <v>0</v>
      </c>
      <c r="E58" s="106">
        <f t="shared" si="5"/>
        <v>0</v>
      </c>
      <c r="F58" s="129"/>
    </row>
    <row r="59" spans="1:6" ht="12.75" customHeight="1" x14ac:dyDescent="0.25">
      <c r="A59" s="97" t="s">
        <v>966</v>
      </c>
      <c r="B59" s="97" t="s">
        <v>978</v>
      </c>
      <c r="C59" s="115"/>
      <c r="D59" s="120">
        <f t="shared" si="4"/>
        <v>0</v>
      </c>
      <c r="E59" s="106">
        <f t="shared" si="5"/>
        <v>0</v>
      </c>
      <c r="F59" s="129"/>
    </row>
    <row r="60" spans="1:6" ht="12.75" customHeight="1" x14ac:dyDescent="0.25">
      <c r="A60" s="97" t="s">
        <v>999</v>
      </c>
      <c r="B60" s="97" t="s">
        <v>1000</v>
      </c>
      <c r="C60" s="115"/>
      <c r="D60" s="120">
        <f t="shared" si="4"/>
        <v>0</v>
      </c>
      <c r="E60" s="106">
        <f t="shared" si="5"/>
        <v>0</v>
      </c>
      <c r="F60" s="129"/>
    </row>
    <row r="61" spans="1:6" ht="12.75" customHeight="1" x14ac:dyDescent="0.25">
      <c r="A61" s="95" t="s">
        <v>850</v>
      </c>
      <c r="B61" s="96" t="s">
        <v>957</v>
      </c>
      <c r="C61" s="143">
        <v>4320</v>
      </c>
      <c r="D61" s="144">
        <f t="shared" si="4"/>
        <v>4320</v>
      </c>
      <c r="E61" s="106">
        <f t="shared" si="5"/>
        <v>0</v>
      </c>
      <c r="F61" s="129"/>
    </row>
    <row r="62" spans="1:6" ht="12.75" customHeight="1" x14ac:dyDescent="0.25">
      <c r="A62" s="95" t="s">
        <v>851</v>
      </c>
      <c r="B62" s="96" t="s">
        <v>852</v>
      </c>
      <c r="C62" s="143"/>
      <c r="D62" s="144">
        <f t="shared" si="4"/>
        <v>0</v>
      </c>
      <c r="E62" s="106">
        <f t="shared" si="5"/>
        <v>0</v>
      </c>
      <c r="F62" s="129"/>
    </row>
    <row r="63" spans="1:6" ht="12.75" customHeight="1" x14ac:dyDescent="0.25">
      <c r="A63" s="95" t="s">
        <v>853</v>
      </c>
      <c r="B63" s="96" t="s">
        <v>854</v>
      </c>
      <c r="C63" s="143"/>
      <c r="D63" s="144">
        <f t="shared" si="4"/>
        <v>0</v>
      </c>
      <c r="E63" s="106">
        <f t="shared" si="5"/>
        <v>0</v>
      </c>
      <c r="F63" s="129"/>
    </row>
    <row r="64" spans="1:6" ht="12.75" customHeight="1" x14ac:dyDescent="0.25">
      <c r="A64" s="95" t="s">
        <v>855</v>
      </c>
      <c r="B64" s="96" t="s">
        <v>856</v>
      </c>
      <c r="C64" s="143"/>
      <c r="D64" s="144">
        <f t="shared" si="4"/>
        <v>0</v>
      </c>
      <c r="E64" s="106">
        <f t="shared" si="5"/>
        <v>0</v>
      </c>
      <c r="F64" s="129"/>
    </row>
    <row r="65" spans="1:6" ht="12.75" customHeight="1" x14ac:dyDescent="0.25">
      <c r="A65" s="95" t="s">
        <v>857</v>
      </c>
      <c r="B65" s="96" t="s">
        <v>858</v>
      </c>
      <c r="C65" s="327">
        <v>3930</v>
      </c>
      <c r="D65" s="144">
        <f t="shared" si="4"/>
        <v>3930</v>
      </c>
      <c r="E65" s="106">
        <f t="shared" si="5"/>
        <v>0</v>
      </c>
      <c r="F65" s="129"/>
    </row>
    <row r="66" spans="1:6" ht="12.75" customHeight="1" x14ac:dyDescent="0.25">
      <c r="A66" s="95" t="s">
        <v>702</v>
      </c>
      <c r="B66" s="96" t="s">
        <v>958</v>
      </c>
      <c r="C66" s="143">
        <v>2876.97</v>
      </c>
      <c r="D66" s="144">
        <f t="shared" si="4"/>
        <v>2876.97</v>
      </c>
      <c r="E66" s="106">
        <f t="shared" si="5"/>
        <v>0</v>
      </c>
      <c r="F66" s="129"/>
    </row>
    <row r="67" spans="1:6" ht="12.75" customHeight="1" x14ac:dyDescent="0.25">
      <c r="A67" s="95" t="s">
        <v>859</v>
      </c>
      <c r="B67" s="96" t="s">
        <v>860</v>
      </c>
      <c r="C67" s="143">
        <v>3495.38</v>
      </c>
      <c r="D67" s="144">
        <f t="shared" si="4"/>
        <v>3495.38</v>
      </c>
      <c r="E67" s="106">
        <f t="shared" si="5"/>
        <v>0</v>
      </c>
      <c r="F67" s="129"/>
    </row>
    <row r="68" spans="1:6" ht="12.75" customHeight="1" x14ac:dyDescent="0.25">
      <c r="A68" s="95" t="s">
        <v>861</v>
      </c>
      <c r="B68" s="96" t="s">
        <v>862</v>
      </c>
      <c r="C68" s="143">
        <v>7642.33</v>
      </c>
      <c r="D68" s="144">
        <f t="shared" si="4"/>
        <v>7642.33</v>
      </c>
      <c r="E68" s="106">
        <f t="shared" si="5"/>
        <v>0</v>
      </c>
      <c r="F68" s="129"/>
    </row>
    <row r="69" spans="1:6" ht="12.75" customHeight="1" x14ac:dyDescent="0.25">
      <c r="A69" s="95" t="s">
        <v>863</v>
      </c>
      <c r="B69" s="96" t="s">
        <v>864</v>
      </c>
      <c r="C69" s="143"/>
      <c r="D69" s="144">
        <f t="shared" si="4"/>
        <v>0</v>
      </c>
      <c r="E69" s="106">
        <f t="shared" si="5"/>
        <v>0</v>
      </c>
      <c r="F69" s="129"/>
    </row>
    <row r="70" spans="1:6" ht="12.75" customHeight="1" x14ac:dyDescent="0.25">
      <c r="A70" s="95" t="s">
        <v>865</v>
      </c>
      <c r="B70" s="96" t="s">
        <v>866</v>
      </c>
      <c r="C70" s="143"/>
      <c r="D70" s="144">
        <f t="shared" si="4"/>
        <v>0</v>
      </c>
      <c r="E70" s="106">
        <f t="shared" si="5"/>
        <v>0</v>
      </c>
      <c r="F70" s="129"/>
    </row>
    <row r="71" spans="1:6" ht="12.75" customHeight="1" x14ac:dyDescent="0.25">
      <c r="A71" s="95" t="s">
        <v>867</v>
      </c>
      <c r="B71" s="96" t="s">
        <v>868</v>
      </c>
      <c r="C71" s="143"/>
      <c r="D71" s="144">
        <f t="shared" ref="D71:D102" si="6">+C71+E71</f>
        <v>0</v>
      </c>
      <c r="E71" s="106">
        <f t="shared" si="5"/>
        <v>0</v>
      </c>
      <c r="F71" s="129"/>
    </row>
    <row r="72" spans="1:6" ht="12.75" customHeight="1" x14ac:dyDescent="0.25">
      <c r="A72" s="95" t="s">
        <v>869</v>
      </c>
      <c r="B72" s="96" t="s">
        <v>870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5">
      <c r="A73" s="95" t="s">
        <v>871</v>
      </c>
      <c r="B73" s="96" t="s">
        <v>870</v>
      </c>
      <c r="C73" s="143"/>
      <c r="D73" s="144">
        <f t="shared" si="6"/>
        <v>0</v>
      </c>
      <c r="E73" s="106">
        <f t="shared" si="5"/>
        <v>0</v>
      </c>
      <c r="F73" s="129"/>
    </row>
    <row r="74" spans="1:6" ht="12.75" customHeight="1" x14ac:dyDescent="0.25">
      <c r="A74" s="95" t="s">
        <v>872</v>
      </c>
      <c r="B74" s="96" t="s">
        <v>873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5">
      <c r="A75" s="95" t="s">
        <v>874</v>
      </c>
      <c r="B75" s="96" t="s">
        <v>875</v>
      </c>
      <c r="C75" s="143"/>
      <c r="D75" s="144">
        <f t="shared" si="6"/>
        <v>0</v>
      </c>
      <c r="E75" s="106">
        <f t="shared" si="5"/>
        <v>0</v>
      </c>
      <c r="F75" s="129"/>
    </row>
    <row r="76" spans="1:6" ht="12.75" customHeight="1" x14ac:dyDescent="0.25">
      <c r="A76" s="95" t="s">
        <v>924</v>
      </c>
      <c r="B76" s="96" t="s">
        <v>925</v>
      </c>
      <c r="C76" s="327">
        <v>297.25</v>
      </c>
      <c r="D76" s="144">
        <f t="shared" si="6"/>
        <v>297.25</v>
      </c>
      <c r="E76" s="106">
        <f t="shared" si="5"/>
        <v>0</v>
      </c>
      <c r="F76" s="129"/>
    </row>
    <row r="77" spans="1:6" ht="12.75" customHeight="1" x14ac:dyDescent="0.25">
      <c r="A77" s="95" t="s">
        <v>876</v>
      </c>
      <c r="B77" s="96" t="s">
        <v>877</v>
      </c>
      <c r="C77" s="143"/>
      <c r="D77" s="144">
        <f t="shared" si="6"/>
        <v>0</v>
      </c>
      <c r="E77" s="106">
        <f t="shared" si="5"/>
        <v>0</v>
      </c>
      <c r="F77" s="129"/>
    </row>
    <row r="78" spans="1:6" ht="12.75" customHeight="1" x14ac:dyDescent="0.25">
      <c r="A78" s="95" t="s">
        <v>878</v>
      </c>
      <c r="B78" s="96" t="s">
        <v>5</v>
      </c>
      <c r="C78" s="143"/>
      <c r="D78" s="144">
        <f t="shared" si="6"/>
        <v>0</v>
      </c>
      <c r="E78" s="106">
        <f t="shared" si="5"/>
        <v>0</v>
      </c>
      <c r="F78" s="129"/>
    </row>
    <row r="79" spans="1:6" ht="12.75" customHeight="1" x14ac:dyDescent="0.25">
      <c r="A79" s="95" t="s">
        <v>879</v>
      </c>
      <c r="B79" s="96" t="s">
        <v>880</v>
      </c>
      <c r="C79" s="143"/>
      <c r="D79" s="144">
        <f t="shared" si="6"/>
        <v>0</v>
      </c>
      <c r="E79" s="106">
        <f t="shared" si="5"/>
        <v>0</v>
      </c>
      <c r="F79" s="129"/>
    </row>
    <row r="80" spans="1:6" ht="12.75" customHeight="1" x14ac:dyDescent="0.25">
      <c r="A80" s="95" t="s">
        <v>951</v>
      </c>
      <c r="B80" s="96" t="s">
        <v>952</v>
      </c>
      <c r="C80" s="115"/>
      <c r="D80" s="120">
        <f t="shared" si="6"/>
        <v>0</v>
      </c>
      <c r="E80" s="106">
        <f t="shared" si="5"/>
        <v>0</v>
      </c>
      <c r="F80" s="129"/>
    </row>
    <row r="81" spans="1:6" ht="12.75" customHeight="1" x14ac:dyDescent="0.25">
      <c r="A81" s="95" t="s">
        <v>962</v>
      </c>
      <c r="B81" s="96" t="s">
        <v>961</v>
      </c>
      <c r="C81" s="327">
        <v>6250</v>
      </c>
      <c r="D81" s="144">
        <f t="shared" si="6"/>
        <v>6250</v>
      </c>
      <c r="E81" s="106">
        <f t="shared" si="5"/>
        <v>0</v>
      </c>
      <c r="F81" s="129"/>
    </row>
    <row r="82" spans="1:6" ht="12.75" customHeight="1" x14ac:dyDescent="0.25">
      <c r="A82" s="95" t="s">
        <v>881</v>
      </c>
      <c r="B82" s="96" t="s">
        <v>730</v>
      </c>
      <c r="C82" s="327">
        <v>144.69999999999999</v>
      </c>
      <c r="D82" s="144">
        <f t="shared" si="6"/>
        <v>144.69999999999999</v>
      </c>
      <c r="E82" s="106">
        <f t="shared" si="5"/>
        <v>0</v>
      </c>
      <c r="F82" s="129"/>
    </row>
    <row r="83" spans="1:6" ht="12.75" customHeight="1" x14ac:dyDescent="0.25">
      <c r="A83" s="95" t="s">
        <v>882</v>
      </c>
      <c r="B83" s="96" t="s">
        <v>883</v>
      </c>
      <c r="C83" s="327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5">
      <c r="A84" s="95" t="s">
        <v>914</v>
      </c>
      <c r="B84" s="96" t="s">
        <v>916</v>
      </c>
      <c r="C84" s="327"/>
      <c r="D84" s="144">
        <f t="shared" si="6"/>
        <v>0</v>
      </c>
      <c r="E84" s="106">
        <f t="shared" si="5"/>
        <v>0</v>
      </c>
      <c r="F84" s="129"/>
    </row>
    <row r="85" spans="1:6" ht="12.75" customHeight="1" x14ac:dyDescent="0.25">
      <c r="A85" s="95" t="s">
        <v>915</v>
      </c>
      <c r="B85" s="96" t="s">
        <v>917</v>
      </c>
      <c r="C85" s="327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5">
      <c r="A86" s="95" t="s">
        <v>921</v>
      </c>
      <c r="B86" s="96" t="s">
        <v>922</v>
      </c>
      <c r="C86" s="327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5">
      <c r="A87" s="95" t="s">
        <v>700</v>
      </c>
      <c r="B87" s="96" t="s">
        <v>884</v>
      </c>
      <c r="C87" s="327">
        <v>45</v>
      </c>
      <c r="D87" s="144">
        <f t="shared" si="6"/>
        <v>45</v>
      </c>
      <c r="E87" s="106">
        <f t="shared" si="5"/>
        <v>0</v>
      </c>
      <c r="F87" s="129"/>
    </row>
    <row r="88" spans="1:6" ht="12.75" customHeight="1" x14ac:dyDescent="0.25">
      <c r="A88" s="95" t="s">
        <v>601</v>
      </c>
      <c r="B88" s="96" t="s">
        <v>885</v>
      </c>
      <c r="C88" s="327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5">
      <c r="A89" s="95" t="s">
        <v>886</v>
      </c>
      <c r="B89" s="96" t="s">
        <v>887</v>
      </c>
      <c r="C89" s="327"/>
      <c r="D89" s="144">
        <f t="shared" si="6"/>
        <v>0</v>
      </c>
      <c r="E89" s="106">
        <f t="shared" si="5"/>
        <v>0</v>
      </c>
      <c r="F89" s="129"/>
    </row>
    <row r="90" spans="1:6" ht="12.75" customHeight="1" x14ac:dyDescent="0.25">
      <c r="A90" s="95" t="s">
        <v>1052</v>
      </c>
      <c r="B90" s="96" t="s">
        <v>1065</v>
      </c>
      <c r="C90" s="327"/>
      <c r="D90" s="144">
        <f t="shared" si="6"/>
        <v>0</v>
      </c>
      <c r="E90" s="106">
        <f t="shared" si="5"/>
        <v>0</v>
      </c>
      <c r="F90" s="129"/>
    </row>
    <row r="91" spans="1:6" ht="12.75" customHeight="1" x14ac:dyDescent="0.25">
      <c r="A91" s="95" t="s">
        <v>282</v>
      </c>
      <c r="B91" s="96" t="s">
        <v>888</v>
      </c>
      <c r="C91" s="327"/>
      <c r="D91" s="144">
        <f t="shared" si="6"/>
        <v>0</v>
      </c>
      <c r="E91" s="106">
        <f t="shared" si="5"/>
        <v>0</v>
      </c>
      <c r="F91" s="129"/>
    </row>
    <row r="92" spans="1:6" ht="12.75" customHeight="1" x14ac:dyDescent="0.25">
      <c r="A92" s="95" t="s">
        <v>889</v>
      </c>
      <c r="B92" s="96" t="s">
        <v>890</v>
      </c>
      <c r="C92" s="327">
        <v>666.67</v>
      </c>
      <c r="D92" s="144">
        <f t="shared" si="6"/>
        <v>666.67</v>
      </c>
      <c r="E92" s="106">
        <f t="shared" si="5"/>
        <v>0</v>
      </c>
      <c r="F92" s="129"/>
    </row>
    <row r="93" spans="1:6" ht="12.75" customHeight="1" x14ac:dyDescent="0.25">
      <c r="A93" s="92" t="s">
        <v>891</v>
      </c>
      <c r="B93" s="96" t="s">
        <v>892</v>
      </c>
      <c r="C93" s="327">
        <v>71.319999999999993</v>
      </c>
      <c r="D93" s="144">
        <f t="shared" si="6"/>
        <v>71.319999999999993</v>
      </c>
      <c r="E93" s="106">
        <f t="shared" si="5"/>
        <v>0</v>
      </c>
      <c r="F93" s="129"/>
    </row>
    <row r="94" spans="1:6" ht="12.75" customHeight="1" x14ac:dyDescent="0.25">
      <c r="A94" s="95" t="s">
        <v>704</v>
      </c>
      <c r="B94" s="96" t="s">
        <v>893</v>
      </c>
      <c r="C94" s="327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5">
      <c r="A95" s="95" t="s">
        <v>894</v>
      </c>
      <c r="B95" s="96" t="s">
        <v>3</v>
      </c>
      <c r="C95" s="327"/>
      <c r="D95" s="144">
        <f t="shared" si="6"/>
        <v>0</v>
      </c>
      <c r="E95" s="106">
        <f t="shared" si="5"/>
        <v>0</v>
      </c>
      <c r="F95" s="129"/>
    </row>
    <row r="96" spans="1:6" ht="12.75" customHeight="1" x14ac:dyDescent="0.25">
      <c r="A96" s="95" t="s">
        <v>895</v>
      </c>
      <c r="B96" s="96" t="s">
        <v>896</v>
      </c>
      <c r="C96" s="327"/>
      <c r="D96" s="144">
        <f t="shared" si="6"/>
        <v>0</v>
      </c>
      <c r="E96" s="106">
        <f t="shared" si="5"/>
        <v>0</v>
      </c>
      <c r="F96" s="129"/>
    </row>
    <row r="97" spans="1:6" ht="12.75" customHeight="1" x14ac:dyDescent="0.25">
      <c r="A97" s="95" t="s">
        <v>897</v>
      </c>
      <c r="B97" s="96" t="s">
        <v>92</v>
      </c>
      <c r="C97" s="327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5">
      <c r="A98" s="95" t="s">
        <v>291</v>
      </c>
      <c r="B98" s="96" t="s">
        <v>14</v>
      </c>
      <c r="C98" s="327">
        <v>10.6</v>
      </c>
      <c r="D98" s="144">
        <f t="shared" si="6"/>
        <v>10.6</v>
      </c>
      <c r="E98" s="106">
        <f t="shared" si="5"/>
        <v>0</v>
      </c>
      <c r="F98" s="129"/>
    </row>
    <row r="99" spans="1:6" ht="12.75" customHeight="1" x14ac:dyDescent="0.25">
      <c r="A99" s="95" t="s">
        <v>898</v>
      </c>
      <c r="B99" s="96" t="s">
        <v>959</v>
      </c>
      <c r="C99" s="327">
        <v>3816</v>
      </c>
      <c r="D99" s="144">
        <f t="shared" si="6"/>
        <v>3816</v>
      </c>
      <c r="E99" s="106">
        <f t="shared" si="5"/>
        <v>0</v>
      </c>
      <c r="F99" s="129"/>
    </row>
    <row r="100" spans="1:6" ht="12.75" customHeight="1" x14ac:dyDescent="0.25">
      <c r="A100" s="95" t="s">
        <v>372</v>
      </c>
      <c r="B100" s="96" t="s">
        <v>164</v>
      </c>
      <c r="C100" s="327"/>
      <c r="D100" s="144">
        <f t="shared" si="6"/>
        <v>0</v>
      </c>
      <c r="E100" s="106">
        <f t="shared" si="5"/>
        <v>0</v>
      </c>
      <c r="F100" s="129"/>
    </row>
    <row r="101" spans="1:6" ht="12.75" customHeight="1" x14ac:dyDescent="0.25">
      <c r="A101" s="95" t="s">
        <v>899</v>
      </c>
      <c r="B101" s="96" t="s">
        <v>15</v>
      </c>
      <c r="C101" s="327">
        <v>2779.31</v>
      </c>
      <c r="D101" s="144">
        <f t="shared" si="6"/>
        <v>2779.31</v>
      </c>
      <c r="E101" s="106">
        <f t="shared" si="5"/>
        <v>0</v>
      </c>
      <c r="F101" s="129"/>
    </row>
    <row r="102" spans="1:6" ht="12.75" customHeight="1" x14ac:dyDescent="0.25">
      <c r="A102" s="95" t="s">
        <v>900</v>
      </c>
      <c r="B102" s="96" t="s">
        <v>972</v>
      </c>
      <c r="C102" s="327"/>
      <c r="D102" s="144">
        <f t="shared" si="6"/>
        <v>0</v>
      </c>
      <c r="E102" s="106">
        <f t="shared" si="5"/>
        <v>0</v>
      </c>
      <c r="F102" s="129"/>
    </row>
    <row r="103" spans="1:6" ht="12.75" customHeight="1" x14ac:dyDescent="0.25">
      <c r="A103" s="97" t="s">
        <v>967</v>
      </c>
      <c r="B103" s="92" t="s">
        <v>979</v>
      </c>
      <c r="C103" s="327"/>
      <c r="D103" s="144">
        <f t="shared" ref="D103:D119" si="7">+C103+E103</f>
        <v>0</v>
      </c>
      <c r="E103" s="106">
        <f t="shared" ref="E103:E119" si="8">SUM(F103:F103)</f>
        <v>0</v>
      </c>
      <c r="F103" s="129"/>
    </row>
    <row r="104" spans="1:6" ht="12.75" customHeight="1" x14ac:dyDescent="0.25">
      <c r="A104" s="97" t="s">
        <v>968</v>
      </c>
      <c r="B104" s="92" t="s">
        <v>980</v>
      </c>
      <c r="C104" s="327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5">
      <c r="A105" s="97" t="s">
        <v>969</v>
      </c>
      <c r="B105" s="92" t="s">
        <v>981</v>
      </c>
      <c r="C105" s="327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5">
      <c r="A106" s="97" t="s">
        <v>970</v>
      </c>
      <c r="B106" s="92" t="s">
        <v>982</v>
      </c>
      <c r="C106" s="327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5">
      <c r="A107" s="97" t="s">
        <v>973</v>
      </c>
      <c r="B107" s="92" t="s">
        <v>983</v>
      </c>
      <c r="C107" s="327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5">
      <c r="A108" s="97" t="s">
        <v>971</v>
      </c>
      <c r="B108" s="92" t="s">
        <v>984</v>
      </c>
      <c r="C108" s="327"/>
      <c r="D108" s="144">
        <f t="shared" si="7"/>
        <v>0</v>
      </c>
      <c r="E108" s="106">
        <f t="shared" si="8"/>
        <v>0</v>
      </c>
      <c r="F108" s="129"/>
    </row>
    <row r="109" spans="1:6" ht="12.75" customHeight="1" x14ac:dyDescent="0.25">
      <c r="A109" s="97" t="s">
        <v>1002</v>
      </c>
      <c r="B109" s="92" t="s">
        <v>1003</v>
      </c>
      <c r="C109" s="327"/>
      <c r="D109" s="144">
        <f t="shared" si="7"/>
        <v>0</v>
      </c>
      <c r="E109" s="106">
        <f t="shared" si="8"/>
        <v>0</v>
      </c>
      <c r="F109" s="129"/>
    </row>
    <row r="110" spans="1:6" ht="12.75" customHeight="1" x14ac:dyDescent="0.25">
      <c r="A110" s="97" t="s">
        <v>1001</v>
      </c>
      <c r="B110" s="92" t="s">
        <v>1000</v>
      </c>
      <c r="C110" s="327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5">
      <c r="A111" s="95" t="s">
        <v>901</v>
      </c>
      <c r="B111" s="96" t="s">
        <v>902</v>
      </c>
      <c r="C111" s="327"/>
      <c r="D111" s="144">
        <f t="shared" si="7"/>
        <v>0</v>
      </c>
      <c r="E111" s="106">
        <f t="shared" si="8"/>
        <v>0</v>
      </c>
      <c r="F111" s="129"/>
    </row>
    <row r="112" spans="1:6" ht="12.75" customHeight="1" x14ac:dyDescent="0.25">
      <c r="A112" s="95" t="s">
        <v>903</v>
      </c>
      <c r="B112" s="96" t="s">
        <v>739</v>
      </c>
      <c r="C112" s="327">
        <v>2554</v>
      </c>
      <c r="D112" s="144">
        <f t="shared" si="7"/>
        <v>2554</v>
      </c>
      <c r="E112" s="106">
        <f t="shared" si="8"/>
        <v>0</v>
      </c>
      <c r="F112" s="129"/>
    </row>
    <row r="113" spans="1:6" ht="12.75" customHeight="1" x14ac:dyDescent="0.25">
      <c r="A113" s="98" t="s">
        <v>918</v>
      </c>
      <c r="B113" s="99" t="s">
        <v>960</v>
      </c>
      <c r="C113" s="327"/>
      <c r="D113" s="144">
        <f t="shared" si="7"/>
        <v>0</v>
      </c>
      <c r="E113" s="106">
        <f t="shared" si="8"/>
        <v>0</v>
      </c>
      <c r="F113" s="129"/>
    </row>
    <row r="114" spans="1:6" ht="12.75" customHeight="1" x14ac:dyDescent="0.25">
      <c r="A114" s="98" t="s">
        <v>904</v>
      </c>
      <c r="B114" s="99" t="s">
        <v>905</v>
      </c>
      <c r="C114" s="327">
        <v>375</v>
      </c>
      <c r="D114" s="144">
        <f t="shared" si="7"/>
        <v>375</v>
      </c>
      <c r="E114" s="106">
        <f t="shared" si="8"/>
        <v>0</v>
      </c>
      <c r="F114" s="129"/>
    </row>
    <row r="115" spans="1:6" ht="12.75" customHeight="1" x14ac:dyDescent="0.25">
      <c r="A115" s="98" t="s">
        <v>906</v>
      </c>
      <c r="B115" s="99" t="s">
        <v>907</v>
      </c>
      <c r="C115" s="327">
        <v>6306.25</v>
      </c>
      <c r="D115" s="144">
        <f t="shared" si="7"/>
        <v>6306.25</v>
      </c>
      <c r="E115" s="106">
        <f t="shared" si="8"/>
        <v>0</v>
      </c>
      <c r="F115" s="129"/>
    </row>
    <row r="116" spans="1:6" ht="12.75" customHeight="1" x14ac:dyDescent="0.25">
      <c r="A116" s="98" t="s">
        <v>908</v>
      </c>
      <c r="B116" s="99" t="s">
        <v>909</v>
      </c>
      <c r="C116" s="327">
        <v>358.01</v>
      </c>
      <c r="D116" s="144">
        <f t="shared" si="7"/>
        <v>358.01</v>
      </c>
      <c r="E116" s="106">
        <f t="shared" si="8"/>
        <v>0</v>
      </c>
      <c r="F116" s="129"/>
    </row>
    <row r="117" spans="1:6" ht="12.75" customHeight="1" x14ac:dyDescent="0.25">
      <c r="A117" s="98" t="s">
        <v>910</v>
      </c>
      <c r="B117" s="99" t="s">
        <v>911</v>
      </c>
      <c r="C117" s="327">
        <v>8.1</v>
      </c>
      <c r="D117" s="144">
        <f t="shared" si="7"/>
        <v>8.1</v>
      </c>
      <c r="E117" s="106">
        <f t="shared" si="8"/>
        <v>0</v>
      </c>
      <c r="F117" s="129"/>
    </row>
    <row r="118" spans="1:6" ht="12.75" customHeight="1" x14ac:dyDescent="0.25">
      <c r="A118" s="98" t="s">
        <v>912</v>
      </c>
      <c r="B118" s="99" t="s">
        <v>821</v>
      </c>
      <c r="C118" s="143"/>
      <c r="D118" s="144">
        <f t="shared" si="7"/>
        <v>0</v>
      </c>
      <c r="E118" s="106">
        <f t="shared" si="8"/>
        <v>0</v>
      </c>
      <c r="F118" s="129"/>
    </row>
    <row r="119" spans="1:6" ht="12.75" customHeight="1" thickBot="1" x14ac:dyDescent="0.3">
      <c r="A119" s="100" t="s">
        <v>919</v>
      </c>
      <c r="B119" s="101" t="s">
        <v>920</v>
      </c>
      <c r="C119" s="145"/>
      <c r="D119" s="146">
        <f t="shared" si="7"/>
        <v>0</v>
      </c>
      <c r="E119" s="106">
        <f t="shared" si="8"/>
        <v>0</v>
      </c>
      <c r="F119" s="133"/>
    </row>
    <row r="120" spans="1:6" ht="11.15" customHeight="1" x14ac:dyDescent="0.25">
      <c r="C120" s="116"/>
      <c r="D120" s="116"/>
      <c r="E120" s="104"/>
    </row>
    <row r="121" spans="1:6" ht="11.15" customHeight="1" x14ac:dyDescent="0.25">
      <c r="C121" s="116"/>
      <c r="D121" s="116">
        <f>SUM(D37:D119)</f>
        <v>-48094.150000000009</v>
      </c>
      <c r="E121" s="105"/>
      <c r="F121" s="117">
        <f t="shared" ref="F121" si="9">SUM(F4:F119)</f>
        <v>0</v>
      </c>
    </row>
    <row r="122" spans="1:6" ht="11.15" customHeight="1" x14ac:dyDescent="0.25">
      <c r="C122" s="116"/>
      <c r="D122" s="116"/>
      <c r="E122" s="105"/>
    </row>
    <row r="123" spans="1:6" ht="11.15" customHeight="1" x14ac:dyDescent="0.25">
      <c r="C123" s="116"/>
      <c r="D123" s="116">
        <f>ROUND(SUM(D4:D119),2)</f>
        <v>0</v>
      </c>
      <c r="E123" s="105"/>
    </row>
    <row r="124" spans="1:6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zoomScale="90" zoomScaleNormal="90" zoomScaleSheetLayoutView="70" workbookViewId="0">
      <pane xSplit="3" topLeftCell="D1" activePane="topRight" state="frozen"/>
      <selection pane="topRight" activeCell="C37" sqref="C37:C119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5.453125" style="117" bestFit="1" customWidth="1"/>
    <col min="7" max="7" width="15.26953125" style="117" hidden="1" customWidth="1"/>
    <col min="8" max="9" width="14.269531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9" width="9.1796875" style="92"/>
    <col min="20" max="20" width="59.81640625" style="92" bestFit="1" customWidth="1"/>
    <col min="21" max="25" width="9.1796875" style="92"/>
    <col min="26" max="26" width="13.7265625" style="92" bestFit="1" customWidth="1"/>
    <col min="27" max="16384" width="9.1796875" style="92"/>
  </cols>
  <sheetData>
    <row r="1" spans="1:27" s="90" customFormat="1" ht="18" thickBot="1" x14ac:dyDescent="0.3">
      <c r="A1" s="87" t="s">
        <v>994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7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17" t="s">
        <v>931</v>
      </c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8"/>
    </row>
    <row r="3" spans="1:27" ht="11.15" customHeight="1" thickBot="1" x14ac:dyDescent="0.3">
      <c r="A3" s="93"/>
      <c r="B3" s="93"/>
      <c r="C3" s="111">
        <f>SUM(C5:C119)</f>
        <v>59828.299999999814</v>
      </c>
      <c r="D3" s="111">
        <f>SUM(D4:D119)</f>
        <v>8.503420190208999E-12</v>
      </c>
      <c r="E3" s="94">
        <f>SUM(E4:E119)</f>
        <v>-59828.299999999814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27" ht="12.75" customHeight="1" x14ac:dyDescent="0.25">
      <c r="A4" s="95">
        <v>9999</v>
      </c>
      <c r="B4" s="96" t="s">
        <v>954</v>
      </c>
      <c r="D4" s="118">
        <f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27" ht="12.75" customHeight="1" x14ac:dyDescent="0.25">
      <c r="A5" s="95" t="s">
        <v>787</v>
      </c>
      <c r="B5" s="96" t="s">
        <v>154</v>
      </c>
      <c r="C5" s="112">
        <v>812217</v>
      </c>
      <c r="D5" s="118">
        <f>+C5+E5</f>
        <v>812217</v>
      </c>
      <c r="E5" s="106">
        <f t="shared" ref="E5:E34" si="0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Z5" s="397"/>
      <c r="AA5" s="397"/>
    </row>
    <row r="6" spans="1:27" ht="12.75" customHeight="1" x14ac:dyDescent="0.25">
      <c r="A6" s="95" t="s">
        <v>1077</v>
      </c>
      <c r="B6" s="92" t="s">
        <v>1078</v>
      </c>
      <c r="C6" s="112">
        <v>119945.63</v>
      </c>
      <c r="D6" s="118">
        <f t="shared" ref="D6:D34" si="1">+C6+E6</f>
        <v>119945.63</v>
      </c>
      <c r="E6" s="10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Z6" s="397"/>
      <c r="AA6" s="397"/>
    </row>
    <row r="7" spans="1:27" ht="12.75" customHeight="1" x14ac:dyDescent="0.25">
      <c r="A7" s="95" t="s">
        <v>788</v>
      </c>
      <c r="B7" s="96" t="s">
        <v>781</v>
      </c>
      <c r="C7" s="112"/>
      <c r="D7" s="118">
        <f t="shared" si="1"/>
        <v>0</v>
      </c>
      <c r="E7" s="106">
        <f t="shared" si="0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27" ht="12.75" customHeight="1" x14ac:dyDescent="0.25">
      <c r="A8" s="95" t="s">
        <v>789</v>
      </c>
      <c r="B8" s="96" t="s">
        <v>790</v>
      </c>
      <c r="C8" s="112">
        <v>1000</v>
      </c>
      <c r="D8" s="118">
        <f t="shared" si="1"/>
        <v>1000</v>
      </c>
      <c r="E8" s="106">
        <f t="shared" si="0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Z8" s="397"/>
    </row>
    <row r="9" spans="1:27" ht="12.75" customHeight="1" x14ac:dyDescent="0.25">
      <c r="A9" s="95" t="s">
        <v>791</v>
      </c>
      <c r="B9" s="96" t="s">
        <v>792</v>
      </c>
      <c r="C9" s="112">
        <v>766.07</v>
      </c>
      <c r="D9" s="118">
        <f t="shared" si="1"/>
        <v>766.07</v>
      </c>
      <c r="E9" s="106">
        <f t="shared" si="0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Z9" s="397"/>
      <c r="AA9" s="397"/>
    </row>
    <row r="10" spans="1:27" ht="12.75" customHeight="1" x14ac:dyDescent="0.25">
      <c r="A10" s="95" t="s">
        <v>793</v>
      </c>
      <c r="B10" s="96" t="s">
        <v>794</v>
      </c>
      <c r="C10" s="112">
        <v>6197.13</v>
      </c>
      <c r="D10" s="118">
        <f t="shared" si="1"/>
        <v>6197.13</v>
      </c>
      <c r="E10" s="106">
        <f t="shared" si="0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Z10" s="397"/>
      <c r="AA10" s="397"/>
    </row>
    <row r="11" spans="1:27" ht="12.75" customHeight="1" x14ac:dyDescent="0.25">
      <c r="A11" s="95" t="s">
        <v>795</v>
      </c>
      <c r="B11" s="96" t="s">
        <v>796</v>
      </c>
      <c r="C11" s="112"/>
      <c r="D11" s="118">
        <f t="shared" si="1"/>
        <v>0</v>
      </c>
      <c r="E11" s="106">
        <f t="shared" si="0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Z11" s="397"/>
      <c r="AA11" s="397"/>
    </row>
    <row r="12" spans="1:27" ht="12.75" customHeight="1" x14ac:dyDescent="0.25">
      <c r="A12" s="95" t="s">
        <v>997</v>
      </c>
      <c r="B12" s="96" t="s">
        <v>998</v>
      </c>
      <c r="C12" s="112"/>
      <c r="D12" s="118">
        <f t="shared" si="1"/>
        <v>0</v>
      </c>
      <c r="E12" s="106">
        <f t="shared" si="0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27" ht="12.75" customHeight="1" x14ac:dyDescent="0.25">
      <c r="A13" s="95" t="s">
        <v>797</v>
      </c>
      <c r="B13" s="96" t="s">
        <v>798</v>
      </c>
      <c r="C13" s="112">
        <v>-23630.03</v>
      </c>
      <c r="D13" s="118">
        <f t="shared" si="1"/>
        <v>-23630.03</v>
      </c>
      <c r="E13" s="106">
        <f t="shared" si="0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Z13" s="397"/>
      <c r="AA13" s="397"/>
    </row>
    <row r="14" spans="1:27" ht="12.75" customHeight="1" x14ac:dyDescent="0.25">
      <c r="A14" s="95" t="s">
        <v>799</v>
      </c>
      <c r="B14" s="96" t="s">
        <v>780</v>
      </c>
      <c r="C14" s="112"/>
      <c r="D14" s="118">
        <f t="shared" si="1"/>
        <v>0</v>
      </c>
      <c r="E14" s="106">
        <f t="shared" si="0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Z14" s="397"/>
      <c r="AA14" s="397"/>
    </row>
    <row r="15" spans="1:27" ht="12.75" customHeight="1" x14ac:dyDescent="0.25">
      <c r="A15" s="95" t="s">
        <v>995</v>
      </c>
      <c r="B15" s="96" t="s">
        <v>996</v>
      </c>
      <c r="C15" s="112"/>
      <c r="D15" s="118">
        <f t="shared" si="1"/>
        <v>0</v>
      </c>
      <c r="E15" s="106">
        <f t="shared" si="0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27" ht="12.75" customHeight="1" x14ac:dyDescent="0.25">
      <c r="A16" s="95" t="s">
        <v>816</v>
      </c>
      <c r="B16" s="96" t="s">
        <v>817</v>
      </c>
      <c r="C16" s="116">
        <v>12933.2</v>
      </c>
      <c r="D16" s="118">
        <f t="shared" si="1"/>
        <v>12933.2</v>
      </c>
      <c r="E16" s="106">
        <f t="shared" si="0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Z16" s="397"/>
    </row>
    <row r="17" spans="1:27" ht="12.75" customHeight="1" x14ac:dyDescent="0.25">
      <c r="A17" s="95" t="s">
        <v>783</v>
      </c>
      <c r="B17" s="96" t="s">
        <v>170</v>
      </c>
      <c r="C17" s="112">
        <v>-46436.67</v>
      </c>
      <c r="D17" s="118">
        <f t="shared" si="1"/>
        <v>-46436.67</v>
      </c>
      <c r="E17" s="106">
        <f t="shared" si="0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Z17" s="397"/>
      <c r="AA17" s="397"/>
    </row>
    <row r="18" spans="1:27" ht="12.75" customHeight="1" x14ac:dyDescent="0.25">
      <c r="A18" s="95" t="s">
        <v>694</v>
      </c>
      <c r="B18" s="96" t="s">
        <v>800</v>
      </c>
      <c r="C18" s="112"/>
      <c r="D18" s="118">
        <f t="shared" si="1"/>
        <v>0</v>
      </c>
      <c r="E18" s="106">
        <f t="shared" si="0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  <c r="Z18" s="397"/>
      <c r="AA18" s="397"/>
    </row>
    <row r="19" spans="1:27" ht="12.75" customHeight="1" x14ac:dyDescent="0.25">
      <c r="A19" s="95" t="s">
        <v>801</v>
      </c>
      <c r="B19" s="96" t="s">
        <v>802</v>
      </c>
      <c r="C19" s="112"/>
      <c r="D19" s="118">
        <f t="shared" si="1"/>
        <v>0</v>
      </c>
      <c r="E19" s="106">
        <f t="shared" si="0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27" ht="12.75" customHeight="1" x14ac:dyDescent="0.25">
      <c r="A20" s="95" t="s">
        <v>926</v>
      </c>
      <c r="B20" s="96" t="s">
        <v>927</v>
      </c>
      <c r="C20" s="112"/>
      <c r="D20" s="118">
        <f t="shared" si="1"/>
        <v>0</v>
      </c>
      <c r="E20" s="106">
        <f t="shared" si="0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27" ht="12.75" customHeight="1" x14ac:dyDescent="0.25">
      <c r="A21" s="95" t="s">
        <v>814</v>
      </c>
      <c r="B21" s="96" t="s">
        <v>815</v>
      </c>
      <c r="C21" s="112"/>
      <c r="D21" s="118">
        <f t="shared" si="1"/>
        <v>0</v>
      </c>
      <c r="E21" s="106">
        <f t="shared" si="0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27" ht="12.75" customHeight="1" x14ac:dyDescent="0.25">
      <c r="A22" s="95" t="s">
        <v>664</v>
      </c>
      <c r="B22" s="96" t="s">
        <v>989</v>
      </c>
      <c r="C22" s="112"/>
      <c r="D22" s="118">
        <f t="shared" si="1"/>
        <v>0</v>
      </c>
      <c r="E22" s="106">
        <f t="shared" si="0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27" ht="12.75" customHeight="1" x14ac:dyDescent="0.25">
      <c r="A23" s="95" t="s">
        <v>991</v>
      </c>
      <c r="B23" s="96" t="s">
        <v>990</v>
      </c>
      <c r="C23" s="112"/>
      <c r="D23" s="118">
        <f t="shared" si="1"/>
        <v>0</v>
      </c>
      <c r="E23" s="106">
        <f t="shared" si="0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27" ht="12.75" customHeight="1" x14ac:dyDescent="0.25">
      <c r="A24" s="95" t="s">
        <v>803</v>
      </c>
      <c r="B24" s="96" t="s">
        <v>804</v>
      </c>
      <c r="C24" s="112"/>
      <c r="D24" s="118">
        <f t="shared" si="1"/>
        <v>0</v>
      </c>
      <c r="E24" s="106">
        <f t="shared" si="0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27" ht="12.75" customHeight="1" x14ac:dyDescent="0.25">
      <c r="A25" s="95" t="s">
        <v>805</v>
      </c>
      <c r="B25" s="96" t="s">
        <v>806</v>
      </c>
      <c r="C25" s="112"/>
      <c r="D25" s="118">
        <f t="shared" si="1"/>
        <v>0</v>
      </c>
      <c r="E25" s="106">
        <f t="shared" si="0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27" ht="12.75" customHeight="1" x14ac:dyDescent="0.25">
      <c r="A26" s="95" t="s">
        <v>697</v>
      </c>
      <c r="B26" s="96" t="s">
        <v>807</v>
      </c>
      <c r="C26" s="112"/>
      <c r="D26" s="118">
        <f t="shared" si="1"/>
        <v>0</v>
      </c>
      <c r="E26" s="106">
        <f t="shared" si="0"/>
        <v>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27" ht="12.75" customHeight="1" x14ac:dyDescent="0.25">
      <c r="A27" s="95" t="s">
        <v>808</v>
      </c>
      <c r="B27" s="96" t="s">
        <v>809</v>
      </c>
      <c r="C27" s="112">
        <v>-162414.07999999999</v>
      </c>
      <c r="D27" s="118">
        <f t="shared" si="1"/>
        <v>-222242.3799999998</v>
      </c>
      <c r="E27" s="106">
        <f t="shared" si="0"/>
        <v>-59828.299999999814</v>
      </c>
      <c r="F27" s="128">
        <f>-C3</f>
        <v>-59828.299999999814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  <c r="Z27" s="397"/>
      <c r="AA27" s="397"/>
    </row>
    <row r="28" spans="1:27" ht="12.75" customHeight="1" x14ac:dyDescent="0.25">
      <c r="A28" s="95" t="s">
        <v>934</v>
      </c>
      <c r="B28" s="96" t="s">
        <v>953</v>
      </c>
      <c r="C28" s="112">
        <v>-57963.05</v>
      </c>
      <c r="D28" s="118">
        <f t="shared" si="1"/>
        <v>-57963.05</v>
      </c>
      <c r="E28" s="106">
        <f t="shared" si="0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  <c r="Z28" s="397"/>
      <c r="AA28" s="397"/>
    </row>
    <row r="29" spans="1:27" ht="12.75" customHeight="1" x14ac:dyDescent="0.25">
      <c r="A29" s="98" t="s">
        <v>810</v>
      </c>
      <c r="B29" s="99" t="s">
        <v>811</v>
      </c>
      <c r="C29" s="112">
        <v>-560452.76</v>
      </c>
      <c r="D29" s="118">
        <f t="shared" si="1"/>
        <v>-560452.76</v>
      </c>
      <c r="E29" s="106">
        <f t="shared" si="0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  <c r="Z29" s="397"/>
      <c r="AA29" s="397"/>
    </row>
    <row r="30" spans="1:27" ht="12.75" customHeight="1" x14ac:dyDescent="0.25">
      <c r="A30" s="98" t="s">
        <v>1049</v>
      </c>
      <c r="B30" s="99" t="s">
        <v>1061</v>
      </c>
      <c r="C30" s="112">
        <v>-9534.39</v>
      </c>
      <c r="D30" s="118">
        <f t="shared" si="1"/>
        <v>-9534.39</v>
      </c>
      <c r="E30" s="106">
        <f t="shared" si="0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  <c r="Z30" s="397"/>
      <c r="AA30" s="397"/>
    </row>
    <row r="31" spans="1:27" ht="12.75" customHeight="1" x14ac:dyDescent="0.25">
      <c r="A31" s="98" t="s">
        <v>1051</v>
      </c>
      <c r="B31" s="99" t="s">
        <v>1062</v>
      </c>
      <c r="C31" s="112">
        <v>-5866.37</v>
      </c>
      <c r="D31" s="118">
        <f t="shared" si="1"/>
        <v>-5866.37</v>
      </c>
      <c r="E31" s="106">
        <f t="shared" si="0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  <c r="Z31" s="397"/>
      <c r="AA31" s="397"/>
    </row>
    <row r="32" spans="1:27" ht="12.75" customHeight="1" x14ac:dyDescent="0.25">
      <c r="A32" s="98" t="s">
        <v>1050</v>
      </c>
      <c r="B32" s="99" t="s">
        <v>1063</v>
      </c>
      <c r="C32" s="112">
        <v>2497.4299999999998</v>
      </c>
      <c r="D32" s="118">
        <f t="shared" si="1"/>
        <v>2497.4299999999998</v>
      </c>
      <c r="E32" s="106">
        <f t="shared" si="0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  <c r="Z32" s="397"/>
      <c r="AA32" s="397"/>
    </row>
    <row r="33" spans="1:27" ht="12.75" customHeight="1" x14ac:dyDescent="0.25">
      <c r="A33" s="98" t="s">
        <v>1060</v>
      </c>
      <c r="B33" s="99" t="s">
        <v>1064</v>
      </c>
      <c r="C33" s="112">
        <v>18663.34</v>
      </c>
      <c r="D33" s="118">
        <f t="shared" si="1"/>
        <v>18663.34</v>
      </c>
      <c r="E33" s="106">
        <f t="shared" si="0"/>
        <v>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30"/>
      <c r="Q33" s="129"/>
      <c r="Z33" s="397"/>
      <c r="AA33" s="397"/>
    </row>
    <row r="34" spans="1:27" ht="12.75" customHeight="1" thickBot="1" x14ac:dyDescent="0.3">
      <c r="A34" s="100" t="s">
        <v>812</v>
      </c>
      <c r="B34" s="101" t="s">
        <v>813</v>
      </c>
      <c r="C34" s="111"/>
      <c r="D34" s="118">
        <f t="shared" si="1"/>
        <v>0</v>
      </c>
      <c r="E34" s="106">
        <f t="shared" si="0"/>
        <v>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33"/>
      <c r="Z34" s="397"/>
      <c r="AA34" s="397"/>
    </row>
    <row r="35" spans="1:27" ht="12.75" customHeight="1" x14ac:dyDescent="0.25">
      <c r="A35" s="102"/>
      <c r="B35" s="103"/>
      <c r="C35" s="113"/>
      <c r="D35" s="113"/>
      <c r="E35" s="10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27" ht="12.75" customHeight="1" thickBot="1" x14ac:dyDescent="0.3">
      <c r="A36" s="100"/>
      <c r="B36" s="101"/>
      <c r="C36" s="114"/>
      <c r="D36" s="114"/>
      <c r="E36" s="108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27" ht="12.75" customHeight="1" x14ac:dyDescent="0.25">
      <c r="A37" s="92" t="s">
        <v>822</v>
      </c>
      <c r="B37" s="92" t="s">
        <v>823</v>
      </c>
      <c r="C37" s="116"/>
      <c r="D37" s="118">
        <f t="shared" ref="D37:D68" si="2">+C37+E37</f>
        <v>0</v>
      </c>
      <c r="E37" s="106">
        <f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27" ht="12.75" customHeight="1" x14ac:dyDescent="0.25">
      <c r="A38" s="92" t="s">
        <v>824</v>
      </c>
      <c r="B38" s="92" t="s">
        <v>955</v>
      </c>
      <c r="C38" s="116">
        <v>-2492.56</v>
      </c>
      <c r="D38" s="120">
        <f t="shared" si="2"/>
        <v>-2492.56</v>
      </c>
      <c r="E38" s="106">
        <f t="shared" ref="E38:E103" si="3">SUM(F38:Q38)</f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27" ht="12.75" customHeight="1" x14ac:dyDescent="0.25">
      <c r="A39" s="92" t="s">
        <v>825</v>
      </c>
      <c r="B39" s="92" t="s">
        <v>826</v>
      </c>
      <c r="C39" s="116"/>
      <c r="D39" s="120">
        <f t="shared" si="2"/>
        <v>0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27" ht="12.75" customHeight="1" x14ac:dyDescent="0.25">
      <c r="A40" s="92" t="s">
        <v>827</v>
      </c>
      <c r="B40" s="92" t="s">
        <v>956</v>
      </c>
      <c r="C40" s="116"/>
      <c r="D40" s="120">
        <f t="shared" si="2"/>
        <v>0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27" ht="12.75" customHeight="1" x14ac:dyDescent="0.25">
      <c r="A41" s="92" t="s">
        <v>828</v>
      </c>
      <c r="B41" s="92" t="s">
        <v>782</v>
      </c>
      <c r="C41" s="116"/>
      <c r="D41" s="120">
        <f t="shared" si="2"/>
        <v>0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27" ht="12.75" customHeight="1" x14ac:dyDescent="0.25">
      <c r="A42" s="95" t="s">
        <v>829</v>
      </c>
      <c r="B42" s="95" t="s">
        <v>830</v>
      </c>
      <c r="C42" s="116"/>
      <c r="D42" s="120">
        <f t="shared" si="2"/>
        <v>0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27" ht="12.75" customHeight="1" x14ac:dyDescent="0.25">
      <c r="A43" s="95" t="s">
        <v>831</v>
      </c>
      <c r="B43" s="96" t="s">
        <v>832</v>
      </c>
      <c r="C43" s="116"/>
      <c r="D43" s="142">
        <f t="shared" si="2"/>
        <v>0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27" ht="12.75" customHeight="1" x14ac:dyDescent="0.25">
      <c r="A44" s="95" t="s">
        <v>833</v>
      </c>
      <c r="B44" s="96" t="s">
        <v>834</v>
      </c>
      <c r="C44" s="116"/>
      <c r="D44" s="120">
        <f t="shared" si="2"/>
        <v>0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27" ht="12.75" customHeight="1" x14ac:dyDescent="0.25">
      <c r="A45" s="95" t="s">
        <v>835</v>
      </c>
      <c r="B45" s="96" t="s">
        <v>836</v>
      </c>
      <c r="C45" s="116">
        <v>-613</v>
      </c>
      <c r="D45" s="120">
        <f t="shared" si="2"/>
        <v>-613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27" ht="12.75" customHeight="1" x14ac:dyDescent="0.25">
      <c r="A46" s="95" t="s">
        <v>837</v>
      </c>
      <c r="B46" s="96" t="s">
        <v>838</v>
      </c>
      <c r="C46" s="116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27" ht="12.75" customHeight="1" x14ac:dyDescent="0.25">
      <c r="A47" s="95" t="s">
        <v>839</v>
      </c>
      <c r="B47" s="96" t="s">
        <v>5</v>
      </c>
      <c r="C47" s="116">
        <v>-30460.81</v>
      </c>
      <c r="D47" s="120">
        <f t="shared" si="2"/>
        <v>-30460.81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27" ht="12.75" customHeight="1" x14ac:dyDescent="0.25">
      <c r="A48" s="95" t="s">
        <v>1075</v>
      </c>
      <c r="B48" s="96" t="s">
        <v>5</v>
      </c>
      <c r="C48" s="116">
        <v>8990</v>
      </c>
      <c r="D48" s="120">
        <f t="shared" si="2"/>
        <v>8990</v>
      </c>
      <c r="E48" s="106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5">
      <c r="A49" s="95" t="s">
        <v>840</v>
      </c>
      <c r="B49" s="96" t="s">
        <v>6</v>
      </c>
      <c r="C49" s="116"/>
      <c r="D49" s="120">
        <f t="shared" si="2"/>
        <v>0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5">
      <c r="A50" s="95" t="s">
        <v>841</v>
      </c>
      <c r="B50" s="96" t="s">
        <v>92</v>
      </c>
      <c r="C50" s="116"/>
      <c r="D50" s="120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5">
      <c r="A51" s="95" t="s">
        <v>842</v>
      </c>
      <c r="B51" s="96" t="s">
        <v>843</v>
      </c>
      <c r="C51" s="116">
        <v>-115304.82</v>
      </c>
      <c r="D51" s="120">
        <f t="shared" si="2"/>
        <v>-115304.82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5">
      <c r="A52" s="95" t="s">
        <v>1076</v>
      </c>
      <c r="B52" s="96" t="s">
        <v>843</v>
      </c>
      <c r="C52" s="116">
        <v>45840.15</v>
      </c>
      <c r="D52" s="120">
        <f t="shared" si="2"/>
        <v>45840.15</v>
      </c>
      <c r="E52" s="106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5">
      <c r="A53" s="95" t="s">
        <v>949</v>
      </c>
      <c r="B53" s="96" t="s">
        <v>950</v>
      </c>
      <c r="C53" s="116"/>
      <c r="D53" s="120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5">
      <c r="A54" s="95" t="s">
        <v>844</v>
      </c>
      <c r="B54" s="96" t="s">
        <v>845</v>
      </c>
      <c r="C54" s="116"/>
      <c r="D54" s="120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5">
      <c r="A55" s="95" t="s">
        <v>846</v>
      </c>
      <c r="B55" s="96" t="s">
        <v>847</v>
      </c>
      <c r="C55" s="116"/>
      <c r="D55" s="120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5">
      <c r="A56" s="95" t="s">
        <v>848</v>
      </c>
      <c r="B56" s="96" t="s">
        <v>849</v>
      </c>
      <c r="C56" s="116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5">
      <c r="A57" s="97" t="s">
        <v>964</v>
      </c>
      <c r="B57" s="97" t="s">
        <v>976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5">
      <c r="A58" s="97" t="s">
        <v>965</v>
      </c>
      <c r="B58" s="97" t="s">
        <v>977</v>
      </c>
      <c r="C58" s="112"/>
      <c r="D58" s="142">
        <f t="shared" si="2"/>
        <v>0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30"/>
      <c r="Q58" s="129"/>
    </row>
    <row r="59" spans="1:17" ht="12.75" customHeight="1" x14ac:dyDescent="0.25">
      <c r="A59" s="97" t="s">
        <v>966</v>
      </c>
      <c r="B59" s="97" t="s">
        <v>978</v>
      </c>
      <c r="C59" s="112"/>
      <c r="D59" s="142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5">
      <c r="A60" s="97" t="s">
        <v>999</v>
      </c>
      <c r="B60" s="97" t="s">
        <v>1000</v>
      </c>
      <c r="C60" s="112"/>
      <c r="D60" s="142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5">
      <c r="A61" s="95" t="s">
        <v>850</v>
      </c>
      <c r="B61" s="96" t="s">
        <v>957</v>
      </c>
      <c r="C61" s="116">
        <v>4320</v>
      </c>
      <c r="D61" s="347">
        <f t="shared" si="2"/>
        <v>4320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</row>
    <row r="62" spans="1:17" ht="12.75" customHeight="1" x14ac:dyDescent="0.25">
      <c r="A62" s="95" t="s">
        <v>851</v>
      </c>
      <c r="B62" s="96" t="s">
        <v>852</v>
      </c>
      <c r="C62" s="116"/>
      <c r="D62" s="347">
        <f t="shared" si="2"/>
        <v>0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5">
      <c r="A63" s="95" t="s">
        <v>853</v>
      </c>
      <c r="B63" s="96" t="s">
        <v>854</v>
      </c>
      <c r="C63" s="116"/>
      <c r="D63" s="347">
        <f t="shared" si="2"/>
        <v>0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5">
      <c r="A64" s="95" t="s">
        <v>855</v>
      </c>
      <c r="B64" s="96" t="s">
        <v>856</v>
      </c>
      <c r="C64" s="116"/>
      <c r="D64" s="347">
        <f t="shared" si="2"/>
        <v>0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5">
      <c r="A65" s="95" t="s">
        <v>857</v>
      </c>
      <c r="B65" s="96" t="s">
        <v>858</v>
      </c>
      <c r="C65" s="116">
        <v>3930</v>
      </c>
      <c r="D65" s="347">
        <f t="shared" si="2"/>
        <v>3930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5">
      <c r="A66" s="95" t="s">
        <v>702</v>
      </c>
      <c r="B66" s="96" t="s">
        <v>958</v>
      </c>
      <c r="C66" s="116">
        <v>2876.97</v>
      </c>
      <c r="D66" s="347">
        <f t="shared" si="2"/>
        <v>2876.97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5">
      <c r="A67" s="95" t="s">
        <v>859</v>
      </c>
      <c r="B67" s="96" t="s">
        <v>860</v>
      </c>
      <c r="C67" s="116">
        <v>3495.38</v>
      </c>
      <c r="D67" s="347">
        <f t="shared" si="2"/>
        <v>3495.38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5">
      <c r="A68" s="95" t="s">
        <v>861</v>
      </c>
      <c r="B68" s="96" t="s">
        <v>862</v>
      </c>
      <c r="C68" s="116">
        <v>7642.33</v>
      </c>
      <c r="D68" s="347">
        <f t="shared" si="2"/>
        <v>7642.33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5">
      <c r="A69" s="95" t="s">
        <v>863</v>
      </c>
      <c r="B69" s="96" t="s">
        <v>864</v>
      </c>
      <c r="C69" s="116"/>
      <c r="D69" s="347">
        <f t="shared" ref="D69:D100" si="4">+C69+E69</f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5">
      <c r="A70" s="95" t="s">
        <v>865</v>
      </c>
      <c r="B70" s="96" t="s">
        <v>866</v>
      </c>
      <c r="C70" s="116"/>
      <c r="D70" s="347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5">
      <c r="A71" s="95" t="s">
        <v>867</v>
      </c>
      <c r="B71" s="96" t="s">
        <v>868</v>
      </c>
      <c r="C71" s="116"/>
      <c r="D71" s="347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5">
      <c r="A72" s="95" t="s">
        <v>869</v>
      </c>
      <c r="B72" s="96" t="s">
        <v>870</v>
      </c>
      <c r="C72" s="116"/>
      <c r="D72" s="347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5">
      <c r="A73" s="95" t="s">
        <v>871</v>
      </c>
      <c r="B73" s="96" t="s">
        <v>870</v>
      </c>
      <c r="C73" s="116"/>
      <c r="D73" s="347">
        <f t="shared" si="4"/>
        <v>0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5">
      <c r="A74" s="95" t="s">
        <v>872</v>
      </c>
      <c r="B74" s="96" t="s">
        <v>873</v>
      </c>
      <c r="C74" s="116"/>
      <c r="D74" s="347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5">
      <c r="A75" s="95" t="s">
        <v>874</v>
      </c>
      <c r="B75" s="96" t="s">
        <v>875</v>
      </c>
      <c r="C75" s="116"/>
      <c r="D75" s="347">
        <f t="shared" si="4"/>
        <v>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5">
      <c r="A76" s="95" t="s">
        <v>924</v>
      </c>
      <c r="B76" s="96" t="s">
        <v>925</v>
      </c>
      <c r="C76" s="116">
        <v>297.25</v>
      </c>
      <c r="D76" s="347">
        <f t="shared" si="4"/>
        <v>297.25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5">
      <c r="A77" s="95" t="s">
        <v>876</v>
      </c>
      <c r="B77" s="96" t="s">
        <v>877</v>
      </c>
      <c r="C77" s="116"/>
      <c r="D77" s="347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5">
      <c r="A78" s="95" t="s">
        <v>878</v>
      </c>
      <c r="B78" s="96" t="s">
        <v>5</v>
      </c>
      <c r="C78" s="116"/>
      <c r="D78" s="347">
        <f t="shared" si="4"/>
        <v>0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5">
      <c r="A79" s="95" t="s">
        <v>879</v>
      </c>
      <c r="B79" s="96" t="s">
        <v>880</v>
      </c>
      <c r="C79" s="116"/>
      <c r="D79" s="347">
        <f t="shared" si="4"/>
        <v>0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30"/>
      <c r="Q79" s="129"/>
    </row>
    <row r="80" spans="1:17" ht="12.75" customHeight="1" x14ac:dyDescent="0.25">
      <c r="A80" s="95" t="s">
        <v>951</v>
      </c>
      <c r="B80" s="96" t="s">
        <v>952</v>
      </c>
      <c r="C80" s="116"/>
      <c r="D80" s="142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5">
      <c r="A81" s="95" t="s">
        <v>962</v>
      </c>
      <c r="B81" s="96" t="s">
        <v>961</v>
      </c>
      <c r="C81" s="116">
        <v>6250</v>
      </c>
      <c r="D81" s="347">
        <f t="shared" si="4"/>
        <v>6250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5">
      <c r="A82" s="95" t="s">
        <v>881</v>
      </c>
      <c r="B82" s="96" t="s">
        <v>730</v>
      </c>
      <c r="C82" s="116">
        <v>144.69999999999999</v>
      </c>
      <c r="D82" s="347">
        <f t="shared" si="4"/>
        <v>144.69999999999999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</row>
    <row r="83" spans="1:17" ht="12.75" customHeight="1" x14ac:dyDescent="0.25">
      <c r="A83" s="95" t="s">
        <v>882</v>
      </c>
      <c r="B83" s="96" t="s">
        <v>883</v>
      </c>
      <c r="C83" s="116"/>
      <c r="D83" s="347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5">
      <c r="A84" s="95" t="s">
        <v>914</v>
      </c>
      <c r="B84" s="96" t="s">
        <v>916</v>
      </c>
      <c r="C84" s="116"/>
      <c r="D84" s="347">
        <f t="shared" si="4"/>
        <v>0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5">
      <c r="A85" s="95" t="s">
        <v>915</v>
      </c>
      <c r="B85" s="96" t="s">
        <v>917</v>
      </c>
      <c r="C85" s="116"/>
      <c r="D85" s="347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5">
      <c r="A86" s="95" t="s">
        <v>921</v>
      </c>
      <c r="B86" s="96" t="s">
        <v>922</v>
      </c>
      <c r="C86" s="116"/>
      <c r="D86" s="347">
        <f t="shared" si="4"/>
        <v>0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5">
      <c r="A87" s="95" t="s">
        <v>700</v>
      </c>
      <c r="B87" s="96" t="s">
        <v>884</v>
      </c>
      <c r="C87" s="116">
        <v>45</v>
      </c>
      <c r="D87" s="347">
        <f t="shared" si="4"/>
        <v>45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5">
      <c r="A88" s="95" t="s">
        <v>601</v>
      </c>
      <c r="B88" s="96" t="s">
        <v>885</v>
      </c>
      <c r="C88" s="116"/>
      <c r="D88" s="347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5">
      <c r="A89" s="95" t="s">
        <v>886</v>
      </c>
      <c r="B89" s="96" t="s">
        <v>887</v>
      </c>
      <c r="C89" s="116"/>
      <c r="D89" s="347">
        <f t="shared" si="4"/>
        <v>0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5">
      <c r="A90" s="95" t="s">
        <v>1052</v>
      </c>
      <c r="B90" s="96" t="s">
        <v>1065</v>
      </c>
      <c r="C90" s="116"/>
      <c r="D90" s="347">
        <f t="shared" si="4"/>
        <v>0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5">
      <c r="A91" s="95" t="s">
        <v>282</v>
      </c>
      <c r="B91" s="96" t="s">
        <v>888</v>
      </c>
      <c r="C91" s="116"/>
      <c r="D91" s="347">
        <f t="shared" si="4"/>
        <v>0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5">
      <c r="A92" s="95" t="s">
        <v>889</v>
      </c>
      <c r="B92" s="96" t="s">
        <v>890</v>
      </c>
      <c r="C92" s="116">
        <v>666.67</v>
      </c>
      <c r="D92" s="347">
        <f t="shared" si="4"/>
        <v>666.67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5">
      <c r="A93" s="92" t="s">
        <v>891</v>
      </c>
      <c r="B93" s="96" t="s">
        <v>892</v>
      </c>
      <c r="C93" s="116">
        <v>71.319999999999993</v>
      </c>
      <c r="D93" s="347">
        <f t="shared" si="4"/>
        <v>71.319999999999993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5">
      <c r="A94" s="95" t="s">
        <v>704</v>
      </c>
      <c r="B94" s="96" t="s">
        <v>893</v>
      </c>
      <c r="C94" s="112"/>
      <c r="D94" s="347">
        <f t="shared" si="4"/>
        <v>0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5">
      <c r="A95" s="95" t="s">
        <v>894</v>
      </c>
      <c r="B95" s="96" t="s">
        <v>3</v>
      </c>
      <c r="C95" s="112"/>
      <c r="D95" s="347">
        <f t="shared" si="4"/>
        <v>0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5">
      <c r="A96" s="95" t="s">
        <v>895</v>
      </c>
      <c r="B96" s="96" t="s">
        <v>896</v>
      </c>
      <c r="C96" s="112"/>
      <c r="D96" s="347">
        <f t="shared" si="4"/>
        <v>0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5">
      <c r="A97" s="95" t="s">
        <v>897</v>
      </c>
      <c r="B97" s="96" t="s">
        <v>92</v>
      </c>
      <c r="C97" s="112"/>
      <c r="D97" s="347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5">
      <c r="A98" s="95" t="s">
        <v>291</v>
      </c>
      <c r="B98" s="96" t="s">
        <v>14</v>
      </c>
      <c r="C98" s="112">
        <v>10.6</v>
      </c>
      <c r="D98" s="347">
        <f t="shared" si="4"/>
        <v>10.6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5">
      <c r="A99" s="95" t="s">
        <v>898</v>
      </c>
      <c r="B99" s="96" t="s">
        <v>959</v>
      </c>
      <c r="C99" s="112">
        <v>3816</v>
      </c>
      <c r="D99" s="144">
        <f t="shared" si="4"/>
        <v>3816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5">
      <c r="A100" s="95" t="s">
        <v>372</v>
      </c>
      <c r="B100" s="96" t="s">
        <v>164</v>
      </c>
      <c r="C100" s="112"/>
      <c r="D100" s="144">
        <f t="shared" si="4"/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5">
      <c r="A101" s="95" t="s">
        <v>899</v>
      </c>
      <c r="B101" s="96" t="s">
        <v>15</v>
      </c>
      <c r="C101" s="112">
        <v>2779.31</v>
      </c>
      <c r="D101" s="144">
        <f t="shared" ref="D101:D119" si="5">+C101+E101</f>
        <v>2779.31</v>
      </c>
      <c r="E101" s="106">
        <f t="shared" si="3"/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5">
      <c r="A102" s="95" t="s">
        <v>900</v>
      </c>
      <c r="B102" s="96" t="s">
        <v>972</v>
      </c>
      <c r="C102" s="112"/>
      <c r="D102" s="144">
        <f t="shared" si="5"/>
        <v>0</v>
      </c>
      <c r="E102" s="106">
        <f t="shared" si="3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5">
      <c r="A103" s="97" t="s">
        <v>967</v>
      </c>
      <c r="B103" s="92" t="s">
        <v>979</v>
      </c>
      <c r="C103" s="112"/>
      <c r="D103" s="144">
        <f t="shared" si="5"/>
        <v>0</v>
      </c>
      <c r="E103" s="106">
        <f t="shared" si="3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5">
      <c r="A104" s="97" t="s">
        <v>968</v>
      </c>
      <c r="B104" s="92" t="s">
        <v>980</v>
      </c>
      <c r="C104" s="112"/>
      <c r="D104" s="144">
        <f t="shared" si="5"/>
        <v>0</v>
      </c>
      <c r="E104" s="106">
        <f t="shared" ref="E104:E119" si="6">SUM(F104:Q104)</f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5">
      <c r="A105" s="97" t="s">
        <v>969</v>
      </c>
      <c r="B105" s="92" t="s">
        <v>981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5">
      <c r="A106" s="97" t="s">
        <v>970</v>
      </c>
      <c r="B106" s="92" t="s">
        <v>982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5">
      <c r="A107" s="97" t="s">
        <v>973</v>
      </c>
      <c r="B107" s="92" t="s">
        <v>983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5">
      <c r="A108" s="97" t="s">
        <v>971</v>
      </c>
      <c r="B108" s="92" t="s">
        <v>984</v>
      </c>
      <c r="C108" s="112"/>
      <c r="D108" s="144">
        <f t="shared" si="5"/>
        <v>0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5">
      <c r="A109" s="97" t="s">
        <v>1002</v>
      </c>
      <c r="B109" s="92" t="s">
        <v>1003</v>
      </c>
      <c r="C109" s="112"/>
      <c r="D109" s="144">
        <f t="shared" si="5"/>
        <v>0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5">
      <c r="A110" s="97" t="s">
        <v>1001</v>
      </c>
      <c r="B110" s="92" t="s">
        <v>1000</v>
      </c>
      <c r="C110" s="112"/>
      <c r="D110" s="144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5">
      <c r="A111" s="95" t="s">
        <v>901</v>
      </c>
      <c r="B111" s="96" t="s">
        <v>902</v>
      </c>
      <c r="C111" s="116"/>
      <c r="D111" s="347">
        <f t="shared" si="5"/>
        <v>0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5">
      <c r="A112" s="95" t="s">
        <v>903</v>
      </c>
      <c r="B112" s="96" t="s">
        <v>739</v>
      </c>
      <c r="C112" s="116">
        <v>2554</v>
      </c>
      <c r="D112" s="347">
        <f t="shared" si="5"/>
        <v>2554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5">
      <c r="A113" s="98" t="s">
        <v>918</v>
      </c>
      <c r="B113" s="99" t="s">
        <v>960</v>
      </c>
      <c r="C113" s="116"/>
      <c r="D113" s="347">
        <f t="shared" si="5"/>
        <v>0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5">
      <c r="A114" s="98" t="s">
        <v>904</v>
      </c>
      <c r="B114" s="99" t="s">
        <v>905</v>
      </c>
      <c r="C114" s="116">
        <v>375</v>
      </c>
      <c r="D114" s="347">
        <f t="shared" si="5"/>
        <v>375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5">
      <c r="A115" s="98" t="s">
        <v>906</v>
      </c>
      <c r="B115" s="99" t="s">
        <v>907</v>
      </c>
      <c r="C115" s="116">
        <v>6306.25</v>
      </c>
      <c r="D115" s="347">
        <f t="shared" si="5"/>
        <v>6306.25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x14ac:dyDescent="0.25">
      <c r="A116" s="98" t="s">
        <v>908</v>
      </c>
      <c r="B116" s="99" t="s">
        <v>909</v>
      </c>
      <c r="C116" s="116">
        <v>358.01</v>
      </c>
      <c r="D116" s="347">
        <f t="shared" si="5"/>
        <v>358.01</v>
      </c>
      <c r="E116" s="106">
        <f t="shared" si="6"/>
        <v>0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30"/>
      <c r="Q116" s="129"/>
    </row>
    <row r="117" spans="1:17" ht="12.75" customHeight="1" x14ac:dyDescent="0.25">
      <c r="A117" s="98" t="s">
        <v>910</v>
      </c>
      <c r="B117" s="99" t="s">
        <v>911</v>
      </c>
      <c r="C117" s="116">
        <v>8.1</v>
      </c>
      <c r="D117" s="347">
        <f t="shared" si="5"/>
        <v>8.1</v>
      </c>
      <c r="E117" s="106">
        <f t="shared" si="6"/>
        <v>0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30"/>
      <c r="Q117" s="129"/>
    </row>
    <row r="118" spans="1:17" ht="12.75" customHeight="1" x14ac:dyDescent="0.25">
      <c r="A118" s="98" t="s">
        <v>912</v>
      </c>
      <c r="B118" s="99" t="s">
        <v>821</v>
      </c>
      <c r="C118" s="112"/>
      <c r="D118" s="347">
        <f t="shared" si="5"/>
        <v>0</v>
      </c>
      <c r="E118" s="106">
        <f t="shared" si="6"/>
        <v>0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30"/>
      <c r="Q118" s="129"/>
    </row>
    <row r="119" spans="1:17" ht="12.75" customHeight="1" thickBot="1" x14ac:dyDescent="0.3">
      <c r="A119" s="100" t="s">
        <v>919</v>
      </c>
      <c r="B119" s="101" t="s">
        <v>920</v>
      </c>
      <c r="C119" s="146"/>
      <c r="D119" s="146">
        <f t="shared" si="5"/>
        <v>0</v>
      </c>
      <c r="E119" s="106">
        <f t="shared" si="6"/>
        <v>0</v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133"/>
    </row>
    <row r="120" spans="1:17" ht="11.15" customHeight="1" x14ac:dyDescent="0.25">
      <c r="C120" s="116"/>
      <c r="D120" s="116"/>
      <c r="E120" s="104"/>
      <c r="F120" s="136"/>
      <c r="M120" s="117"/>
      <c r="N120" s="117"/>
    </row>
    <row r="121" spans="1:17" ht="11.15" customHeight="1" x14ac:dyDescent="0.25">
      <c r="C121" s="116"/>
      <c r="D121" s="116">
        <f>SUM(D37:D119)</f>
        <v>-48094.150000000009</v>
      </c>
      <c r="E121" s="105"/>
      <c r="F121" s="137">
        <f>SUM(F4:F119)</f>
        <v>-59828.299999999814</v>
      </c>
      <c r="G121" s="117">
        <f>SUM(G4:G119)</f>
        <v>0</v>
      </c>
      <c r="H121" s="117">
        <f t="shared" ref="H121:Q121" si="7">SUM(H4:H119)</f>
        <v>0</v>
      </c>
      <c r="I121" s="117">
        <f t="shared" si="7"/>
        <v>0</v>
      </c>
      <c r="J121" s="117">
        <f t="shared" si="7"/>
        <v>0</v>
      </c>
      <c r="K121" s="117">
        <f t="shared" si="7"/>
        <v>0</v>
      </c>
      <c r="L121" s="117">
        <f t="shared" si="7"/>
        <v>0</v>
      </c>
      <c r="M121" s="117">
        <f t="shared" si="7"/>
        <v>0</v>
      </c>
      <c r="N121" s="117">
        <f t="shared" si="7"/>
        <v>0</v>
      </c>
      <c r="O121" s="117">
        <f t="shared" si="7"/>
        <v>0</v>
      </c>
      <c r="P121" s="117">
        <f t="shared" si="7"/>
        <v>0</v>
      </c>
      <c r="Q121" s="117">
        <f t="shared" si="7"/>
        <v>0</v>
      </c>
    </row>
    <row r="122" spans="1:17" ht="11.15" customHeight="1" x14ac:dyDescent="0.25">
      <c r="C122" s="116"/>
      <c r="D122" s="116"/>
      <c r="E122" s="105"/>
      <c r="F122" s="137"/>
      <c r="M122" s="117"/>
      <c r="N122" s="117"/>
    </row>
    <row r="123" spans="1:17" ht="11.15" customHeight="1" x14ac:dyDescent="0.25">
      <c r="C123" s="116"/>
      <c r="D123" s="116">
        <f>ROUND(SUM(D4:D119),2)</f>
        <v>0</v>
      </c>
      <c r="E123" s="105"/>
      <c r="F123" s="137"/>
      <c r="M123" s="117"/>
      <c r="N123" s="117"/>
    </row>
    <row r="124" spans="1:17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-October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-October'!Print_Area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2018-01-18T15:07:31Z</cp:lastPrinted>
  <dcterms:created xsi:type="dcterms:W3CDTF">2009-02-26T10:12:44Z</dcterms:created>
  <dcterms:modified xsi:type="dcterms:W3CDTF">2018-12-06T12:07:14Z</dcterms:modified>
</cp:coreProperties>
</file>