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8\Sept 2018\Pre Read\"/>
    </mc:Choice>
  </mc:AlternateContent>
  <bookViews>
    <workbookView xWindow="11520" yWindow="60" windowWidth="18590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August" sheetId="15" r:id="rId8"/>
    <sheet name="TB" sheetId="13" r:id="rId9"/>
    <sheet name="Investment" sheetId="16" r:id="rId10"/>
    <sheet name="Budget" sheetId="19" r:id="rId11"/>
  </sheets>
  <definedNames>
    <definedName name="_xlnm._FilterDatabase" localSheetId="0" hidden="1">'Man Accs '!$B$5:$M$5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Sheet'!$A$1:$G$41</definedName>
    <definedName name="_xlnm.Print_Area" localSheetId="0">'Man Accs '!$B$1:$M$83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TB!$A$1:$Q$124</definedName>
    <definedName name="_xlnm.Print_Area" localSheetId="7">'TB (2) -August'!$A$1:$F$124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AA60" i="10" l="1"/>
  <c r="T34" i="10"/>
  <c r="T33" i="10"/>
  <c r="T32" i="10"/>
  <c r="T31" i="10"/>
  <c r="T30" i="10"/>
  <c r="K24" i="10" l="1"/>
  <c r="C13" i="15" l="1"/>
  <c r="C68" i="15"/>
  <c r="C13" i="13"/>
  <c r="C68" i="13"/>
  <c r="F56" i="10" l="1"/>
  <c r="H7" i="10"/>
  <c r="D6" i="15" l="1"/>
  <c r="D7" i="15"/>
  <c r="D8" i="15"/>
  <c r="H8" i="10" l="1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65" i="10"/>
  <c r="T50" i="10"/>
  <c r="T51" i="10"/>
  <c r="T52" i="10"/>
  <c r="T53" i="10"/>
  <c r="T54" i="10"/>
  <c r="T55" i="10"/>
  <c r="T56" i="10"/>
  <c r="T49" i="10"/>
  <c r="T14" i="10"/>
  <c r="T15" i="10"/>
  <c r="T16" i="10"/>
  <c r="T17" i="10"/>
  <c r="T18" i="10"/>
  <c r="T19" i="10"/>
  <c r="T20" i="10"/>
  <c r="T21" i="10"/>
  <c r="T22" i="10"/>
  <c r="T23" i="10"/>
  <c r="U23" i="10" s="1"/>
  <c r="H23" i="10" s="1"/>
  <c r="T13" i="10"/>
  <c r="E60" i="10" l="1"/>
  <c r="E42" i="10"/>
  <c r="J81" i="10"/>
  <c r="J80" i="10"/>
  <c r="J61" i="10"/>
  <c r="J57" i="10"/>
  <c r="J43" i="10"/>
  <c r="J35" i="10"/>
  <c r="J9" i="10"/>
  <c r="I26" i="10"/>
  <c r="J26" i="10"/>
  <c r="J24" i="10"/>
  <c r="B10" i="3" l="1"/>
  <c r="K41" i="10" l="1"/>
  <c r="F60" i="10" l="1"/>
  <c r="I60" i="10" s="1"/>
  <c r="C60" i="10"/>
  <c r="T60" i="10" l="1"/>
  <c r="I61" i="10"/>
  <c r="K61" i="10"/>
  <c r="X43" i="10" l="1"/>
  <c r="AA43" i="10"/>
  <c r="D6" i="13" l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8" i="13"/>
  <c r="D29" i="13"/>
  <c r="D30" i="13"/>
  <c r="D31" i="13"/>
  <c r="D32" i="13"/>
  <c r="D33" i="13"/>
  <c r="D34" i="13"/>
  <c r="D4" i="13"/>
  <c r="D5" i="13"/>
  <c r="I69" i="16" l="1"/>
  <c r="G69" i="16"/>
  <c r="H69" i="16"/>
  <c r="J69" i="16"/>
  <c r="K69" i="16"/>
  <c r="F69" i="16"/>
  <c r="D48" i="15" l="1"/>
  <c r="D49" i="15"/>
  <c r="D50" i="15"/>
  <c r="D51" i="15"/>
  <c r="C7" i="10" s="1"/>
  <c r="D52" i="15"/>
  <c r="D53" i="15"/>
  <c r="D48" i="13"/>
  <c r="D52" i="13"/>
  <c r="L68" i="16" l="1"/>
  <c r="K68" i="16" s="1"/>
  <c r="L67" i="16"/>
  <c r="J67" i="16"/>
  <c r="G67" i="16"/>
  <c r="L65" i="16"/>
  <c r="L61" i="16"/>
  <c r="I61" i="16"/>
  <c r="F61" i="16"/>
  <c r="H68" i="16" l="1"/>
  <c r="G58" i="16" l="1"/>
  <c r="L57" i="16" l="1"/>
  <c r="K57" i="16" s="1"/>
  <c r="K58" i="16" s="1"/>
  <c r="J56" i="16"/>
  <c r="G56" i="16"/>
  <c r="L55" i="16"/>
  <c r="J55" i="16"/>
  <c r="G55" i="16"/>
  <c r="L53" i="16"/>
  <c r="L49" i="16"/>
  <c r="I49" i="16"/>
  <c r="I58" i="16" s="1"/>
  <c r="F49" i="16"/>
  <c r="F58" i="16" s="1"/>
  <c r="J58" i="16" l="1"/>
  <c r="H57" i="16"/>
  <c r="H58" i="16" s="1"/>
  <c r="E16" i="3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E23" i="10" l="1"/>
  <c r="AG8" i="10" l="1"/>
  <c r="L76" i="10"/>
  <c r="L52" i="10"/>
  <c r="L53" i="10"/>
  <c r="T42" i="10"/>
  <c r="T43" i="10" s="1"/>
  <c r="T38" i="10"/>
  <c r="T39" i="10" s="1"/>
  <c r="U32" i="10"/>
  <c r="AG32" i="10" s="1"/>
  <c r="U34" i="10"/>
  <c r="L23" i="10"/>
  <c r="T7" i="10"/>
  <c r="M39" i="10"/>
  <c r="T61" i="10" l="1"/>
  <c r="H60" i="10"/>
  <c r="U33" i="10"/>
  <c r="AG33" i="10"/>
  <c r="AH33" i="10" s="1"/>
  <c r="T9" i="10"/>
  <c r="M24" i="10"/>
  <c r="M80" i="10"/>
  <c r="M42" i="10"/>
  <c r="AH8" i="10"/>
  <c r="M57" i="10"/>
  <c r="T57" i="10"/>
  <c r="T80" i="10"/>
  <c r="T24" i="10"/>
  <c r="T26" i="10" s="1"/>
  <c r="M61" i="10" l="1"/>
  <c r="L60" i="10"/>
  <c r="L61" i="10" s="1"/>
  <c r="M81" i="10"/>
  <c r="M9" i="10"/>
  <c r="M26" i="10" s="1"/>
  <c r="M43" i="10"/>
  <c r="T81" i="10"/>
  <c r="U31" i="10"/>
  <c r="V31" i="10" s="1"/>
  <c r="W31" i="10" s="1"/>
  <c r="X31" i="10" s="1"/>
  <c r="Y31" i="10" s="1"/>
  <c r="Z31" i="10" s="1"/>
  <c r="AA31" i="10" s="1"/>
  <c r="AB31" i="10" s="1"/>
  <c r="AC31" i="10" s="1"/>
  <c r="AD31" i="10" s="1"/>
  <c r="AE31" i="10" s="1"/>
  <c r="AF31" i="10" s="1"/>
  <c r="T35" i="10"/>
  <c r="T44" i="10" s="1"/>
  <c r="M35" i="10" l="1"/>
  <c r="M44" i="10" s="1"/>
  <c r="M83" i="10" s="1"/>
  <c r="T83" i="10"/>
  <c r="J43" i="16"/>
  <c r="G43" i="16"/>
  <c r="E12" i="15" l="1"/>
  <c r="E13" i="15"/>
  <c r="E14" i="15"/>
  <c r="E15" i="15"/>
  <c r="D12" i="15" l="1"/>
  <c r="F121" i="15" l="1"/>
  <c r="O7" i="10" l="1"/>
  <c r="O79" i="10"/>
  <c r="O73" i="10"/>
  <c r="O70" i="10"/>
  <c r="O67" i="10"/>
  <c r="O66" i="10"/>
  <c r="O65" i="10"/>
  <c r="O60" i="10"/>
  <c r="O55" i="10"/>
  <c r="O54" i="10"/>
  <c r="O51" i="10"/>
  <c r="O50" i="10"/>
  <c r="O49" i="10"/>
  <c r="O42" i="10"/>
  <c r="O38" i="10"/>
  <c r="O34" i="10"/>
  <c r="O33" i="10"/>
  <c r="O32" i="10"/>
  <c r="O31" i="10"/>
  <c r="O30" i="10"/>
  <c r="O23" i="10"/>
  <c r="O22" i="10"/>
  <c r="O21" i="10"/>
  <c r="O20" i="10"/>
  <c r="O17" i="10"/>
  <c r="O16" i="10"/>
  <c r="O13" i="10"/>
  <c r="O8" i="10"/>
  <c r="O9" i="10"/>
  <c r="O24" i="10"/>
  <c r="O35" i="10"/>
  <c r="O39" i="10"/>
  <c r="O43" i="10"/>
  <c r="O56" i="10"/>
  <c r="O57" i="10"/>
  <c r="O61" i="10"/>
  <c r="O80" i="10"/>
  <c r="O76" i="10" l="1"/>
  <c r="O81" i="10"/>
  <c r="O44" i="10"/>
  <c r="O26" i="10"/>
  <c r="L27" i="16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O83" i="10"/>
  <c r="C30" i="10"/>
  <c r="H30" i="10" l="1"/>
  <c r="E37" i="13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E49" i="13"/>
  <c r="D49" i="13" s="1"/>
  <c r="E50" i="13"/>
  <c r="D50" i="13" s="1"/>
  <c r="E51" i="13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G121" i="13"/>
  <c r="H121" i="13"/>
  <c r="I121" i="13"/>
  <c r="J121" i="13"/>
  <c r="K121" i="13"/>
  <c r="L121" i="13"/>
  <c r="M121" i="13"/>
  <c r="F13" i="10" l="1"/>
  <c r="F70" i="10"/>
  <c r="L70" i="10" s="1"/>
  <c r="F42" i="10"/>
  <c r="I42" i="10" s="1"/>
  <c r="D51" i="13"/>
  <c r="F7" i="10" s="1"/>
  <c r="D47" i="13"/>
  <c r="F67" i="10"/>
  <c r="L67" i="10" s="1"/>
  <c r="K8" i="10" l="1"/>
  <c r="L8" i="10" s="1"/>
  <c r="F8" i="10"/>
  <c r="P8" i="10" s="1"/>
  <c r="K42" i="10"/>
  <c r="I43" i="10"/>
  <c r="K7" i="10"/>
  <c r="I9" i="10"/>
  <c r="D121" i="13"/>
  <c r="P7" i="10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L10" i="16"/>
  <c r="K10" i="16" s="1"/>
  <c r="I8" i="16"/>
  <c r="L7" i="16"/>
  <c r="L5" i="16"/>
  <c r="I5" i="16"/>
  <c r="F5" i="16"/>
  <c r="F11" i="16" s="1"/>
  <c r="J11" i="16"/>
  <c r="G11" i="16"/>
  <c r="G22" i="16" s="1"/>
  <c r="G33" i="16" s="1"/>
  <c r="G45" i="16" s="1"/>
  <c r="F9" i="10" l="1"/>
  <c r="P9" i="10" s="1"/>
  <c r="G8" i="10"/>
  <c r="K9" i="10"/>
  <c r="L7" i="10"/>
  <c r="L9" i="10" s="1"/>
  <c r="K43" i="10"/>
  <c r="L42" i="10"/>
  <c r="L43" i="10" s="1"/>
  <c r="L13" i="10"/>
  <c r="H21" i="16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B23" i="3" s="1"/>
  <c r="E26" i="13"/>
  <c r="E28" i="13"/>
  <c r="E29" i="13"/>
  <c r="E30" i="13"/>
  <c r="E31" i="13"/>
  <c r="E32" i="13"/>
  <c r="E33" i="13"/>
  <c r="E34" i="13"/>
  <c r="E38" i="15"/>
  <c r="E39" i="15"/>
  <c r="E40" i="15"/>
  <c r="E41" i="15"/>
  <c r="E42" i="15"/>
  <c r="E43" i="15"/>
  <c r="E44" i="15"/>
  <c r="E45" i="15"/>
  <c r="E46" i="15"/>
  <c r="E47" i="15"/>
  <c r="E49" i="15"/>
  <c r="E50" i="15"/>
  <c r="E51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C3" i="13"/>
  <c r="H33" i="16" l="1"/>
  <c r="H45" i="16" s="1"/>
  <c r="D30" i="15"/>
  <c r="D31" i="15"/>
  <c r="D32" i="15"/>
  <c r="D33" i="15"/>
  <c r="D90" i="15"/>
  <c r="P76" i="10" l="1"/>
  <c r="AG60" i="10" l="1"/>
  <c r="U61" i="10" l="1"/>
  <c r="V61" i="10"/>
  <c r="W61" i="10"/>
  <c r="X61" i="10"/>
  <c r="Y61" i="10"/>
  <c r="Z61" i="10"/>
  <c r="AA61" i="10"/>
  <c r="AB61" i="10"/>
  <c r="AC61" i="10"/>
  <c r="AD61" i="10"/>
  <c r="AE61" i="10"/>
  <c r="AF61" i="10"/>
  <c r="B14" i="3"/>
  <c r="E61" i="10" l="1"/>
  <c r="AC42" i="10" l="1"/>
  <c r="AC43" i="10" s="1"/>
  <c r="Z42" i="10"/>
  <c r="Z43" i="10" l="1"/>
  <c r="P23" i="10"/>
  <c r="H76" i="10" l="1"/>
  <c r="E76" i="10"/>
  <c r="U43" i="10"/>
  <c r="V43" i="10"/>
  <c r="Y43" i="10"/>
  <c r="AB43" i="10"/>
  <c r="AD43" i="10"/>
  <c r="AE43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H36" i="10"/>
  <c r="AH6" i="10"/>
  <c r="AH37" i="10"/>
  <c r="AH40" i="10"/>
  <c r="AH41" i="10"/>
  <c r="D76" i="10" l="1"/>
  <c r="G76" i="10"/>
  <c r="X22" i="10"/>
  <c r="Y22" i="10"/>
  <c r="Z22" i="10"/>
  <c r="AA22" i="10"/>
  <c r="AB22" i="10"/>
  <c r="AC22" i="10"/>
  <c r="AD22" i="10"/>
  <c r="AE22" i="10"/>
  <c r="AF22" i="10"/>
  <c r="H56" i="10"/>
  <c r="AG56" i="10"/>
  <c r="AH56" i="10" s="1"/>
  <c r="E56" i="10"/>
  <c r="C56" i="10"/>
  <c r="P56" i="10" l="1"/>
  <c r="L56" i="10"/>
  <c r="AG23" i="10"/>
  <c r="AH23" i="10" s="1"/>
  <c r="D23" i="10"/>
  <c r="G23" i="10"/>
  <c r="G56" i="10"/>
  <c r="D56" i="10"/>
  <c r="E38" i="10" l="1"/>
  <c r="E39" i="10" s="1"/>
  <c r="E43" i="10"/>
  <c r="E30" i="10"/>
  <c r="D109" i="15"/>
  <c r="D110" i="15"/>
  <c r="D60" i="15"/>
  <c r="D30" i="10" l="1"/>
  <c r="D119" i="15"/>
  <c r="D118" i="15"/>
  <c r="D117" i="15"/>
  <c r="C79" i="10" s="1"/>
  <c r="D116" i="15"/>
  <c r="C21" i="10" s="1"/>
  <c r="D115" i="15"/>
  <c r="C20" i="10" s="1"/>
  <c r="D114" i="15"/>
  <c r="D113" i="15"/>
  <c r="D112" i="15"/>
  <c r="C22" i="10" s="1"/>
  <c r="D111" i="15"/>
  <c r="D108" i="15"/>
  <c r="D107" i="15"/>
  <c r="D106" i="15"/>
  <c r="D105" i="15"/>
  <c r="D104" i="15"/>
  <c r="D103" i="15"/>
  <c r="D102" i="15"/>
  <c r="D101" i="15"/>
  <c r="D100" i="15"/>
  <c r="D99" i="15"/>
  <c r="C73" i="10" s="1"/>
  <c r="D98" i="15"/>
  <c r="D97" i="15"/>
  <c r="D96" i="15"/>
  <c r="D95" i="15"/>
  <c r="D94" i="15"/>
  <c r="C55" i="10" s="1"/>
  <c r="D93" i="15"/>
  <c r="D92" i="15"/>
  <c r="D91" i="15"/>
  <c r="D89" i="15"/>
  <c r="D88" i="15"/>
  <c r="D87" i="15"/>
  <c r="D86" i="15"/>
  <c r="D85" i="15"/>
  <c r="D84" i="15"/>
  <c r="D83" i="15"/>
  <c r="D82" i="15"/>
  <c r="D81" i="15"/>
  <c r="C17" i="10" s="1"/>
  <c r="D80" i="15"/>
  <c r="D79" i="15"/>
  <c r="D78" i="15"/>
  <c r="D77" i="15"/>
  <c r="D76" i="15"/>
  <c r="D75" i="15"/>
  <c r="D74" i="15"/>
  <c r="D73" i="15"/>
  <c r="D72" i="15"/>
  <c r="C16" i="10" s="1"/>
  <c r="D71" i="15"/>
  <c r="D70" i="15"/>
  <c r="D69" i="15"/>
  <c r="D68" i="15"/>
  <c r="C54" i="10" s="1"/>
  <c r="D67" i="15"/>
  <c r="C51" i="10" s="1"/>
  <c r="D66" i="15"/>
  <c r="C50" i="10" s="1"/>
  <c r="D65" i="15"/>
  <c r="D64" i="15"/>
  <c r="D63" i="15"/>
  <c r="D62" i="15"/>
  <c r="D61" i="15"/>
  <c r="C49" i="10" s="1"/>
  <c r="D59" i="15"/>
  <c r="D58" i="15"/>
  <c r="D57" i="15"/>
  <c r="D56" i="15"/>
  <c r="D55" i="15"/>
  <c r="D54" i="15"/>
  <c r="D47" i="15"/>
  <c r="C8" i="10" s="1"/>
  <c r="D46" i="15"/>
  <c r="D45" i="15"/>
  <c r="C34" i="10" s="1"/>
  <c r="D44" i="15"/>
  <c r="D43" i="15"/>
  <c r="D42" i="15"/>
  <c r="D41" i="15"/>
  <c r="D40" i="15"/>
  <c r="C33" i="10" s="1"/>
  <c r="D39" i="15"/>
  <c r="D38" i="15"/>
  <c r="C32" i="10" s="1"/>
  <c r="E37" i="15"/>
  <c r="D37" i="15" s="1"/>
  <c r="D34" i="15"/>
  <c r="D29" i="15"/>
  <c r="D28" i="15"/>
  <c r="D26" i="15"/>
  <c r="D25" i="15"/>
  <c r="D24" i="15"/>
  <c r="D23" i="15"/>
  <c r="E22" i="15"/>
  <c r="D22" i="15" s="1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D15" i="15"/>
  <c r="D14" i="15"/>
  <c r="D13" i="15"/>
  <c r="E11" i="15"/>
  <c r="D11" i="15" s="1"/>
  <c r="E10" i="15"/>
  <c r="D10" i="15" s="1"/>
  <c r="E9" i="15"/>
  <c r="D9" i="15" s="1"/>
  <c r="E8" i="15"/>
  <c r="E7" i="15"/>
  <c r="E5" i="15"/>
  <c r="D5" i="15" s="1"/>
  <c r="E4" i="15"/>
  <c r="D4" i="15" s="1"/>
  <c r="C3" i="15"/>
  <c r="C42" i="10" l="1"/>
  <c r="C70" i="10"/>
  <c r="C31" i="10"/>
  <c r="E31" i="10" s="1"/>
  <c r="E32" i="10"/>
  <c r="C67" i="10"/>
  <c r="D8" i="10"/>
  <c r="D42" i="10"/>
  <c r="C38" i="10"/>
  <c r="C39" i="10" s="1"/>
  <c r="D39" i="10" s="1"/>
  <c r="C65" i="10"/>
  <c r="C13" i="10"/>
  <c r="C24" i="10" s="1"/>
  <c r="C66" i="10"/>
  <c r="C61" i="10"/>
  <c r="C57" i="10"/>
  <c r="D27" i="15"/>
  <c r="D3" i="15" s="1"/>
  <c r="D121" i="15"/>
  <c r="C88" i="10" s="1"/>
  <c r="C9" i="10" l="1"/>
  <c r="C26" i="10" s="1"/>
  <c r="C43" i="10"/>
  <c r="D43" i="10" s="1"/>
  <c r="D38" i="10"/>
  <c r="C80" i="10"/>
  <c r="C81" i="10" s="1"/>
  <c r="C35" i="10"/>
  <c r="D60" i="10"/>
  <c r="D123" i="15"/>
  <c r="E3" i="15"/>
  <c r="F39" i="3"/>
  <c r="C44" i="10" l="1"/>
  <c r="E26" i="3"/>
  <c r="F29" i="3" s="1"/>
  <c r="F31" i="3" l="1"/>
  <c r="F41" i="3" s="1"/>
  <c r="C83" i="10"/>
  <c r="F43" i="3" l="1"/>
  <c r="C87" i="10"/>
  <c r="C89" i="10"/>
  <c r="F27" i="13"/>
  <c r="F121" i="13" s="1"/>
  <c r="E27" i="13" l="1"/>
  <c r="D27" i="13" s="1"/>
  <c r="F30" i="10" l="1"/>
  <c r="P30" i="10" l="1"/>
  <c r="K30" i="10"/>
  <c r="L30" i="10" s="1"/>
  <c r="H38" i="10"/>
  <c r="H39" i="10" s="1"/>
  <c r="AG38" i="10"/>
  <c r="AG39" i="10" l="1"/>
  <c r="AH39" i="10" s="1"/>
  <c r="AH38" i="10"/>
  <c r="G30" i="10"/>
  <c r="AF79" i="10"/>
  <c r="AE79" i="10"/>
  <c r="AD79" i="10"/>
  <c r="AC79" i="10"/>
  <c r="AB79" i="10"/>
  <c r="AA79" i="10"/>
  <c r="Z79" i="10"/>
  <c r="Y79" i="10"/>
  <c r="X79" i="10"/>
  <c r="E79" i="10" s="1"/>
  <c r="W79" i="10"/>
  <c r="V79" i="10"/>
  <c r="U79" i="10"/>
  <c r="H61" i="10"/>
  <c r="AF7" i="10"/>
  <c r="AF9" i="10" s="1"/>
  <c r="AE7" i="10"/>
  <c r="AE9" i="10" s="1"/>
  <c r="AD7" i="10"/>
  <c r="AD9" i="10" s="1"/>
  <c r="AC7" i="10"/>
  <c r="AC9" i="10" s="1"/>
  <c r="AB7" i="10"/>
  <c r="AB9" i="10" s="1"/>
  <c r="AA7" i="10"/>
  <c r="AA9" i="10" s="1"/>
  <c r="Z7" i="10"/>
  <c r="Z9" i="10" s="1"/>
  <c r="Y7" i="10"/>
  <c r="Y9" i="10" s="1"/>
  <c r="X7" i="10"/>
  <c r="X9" i="10" s="1"/>
  <c r="W7" i="10"/>
  <c r="W9" i="10" s="1"/>
  <c r="V7" i="10"/>
  <c r="V9" i="10" s="1"/>
  <c r="U7" i="10"/>
  <c r="E7" i="10" l="1"/>
  <c r="E9" i="10" s="1"/>
  <c r="D9" i="10" s="1"/>
  <c r="U9" i="10"/>
  <c r="D79" i="10"/>
  <c r="H9" i="10"/>
  <c r="AG79" i="10"/>
  <c r="AH79" i="10" s="1"/>
  <c r="H79" i="10"/>
  <c r="Q121" i="13"/>
  <c r="P121" i="13"/>
  <c r="O121" i="13"/>
  <c r="N121" i="13"/>
  <c r="D7" i="10" l="1"/>
  <c r="B25" i="3"/>
  <c r="F38" i="10" l="1"/>
  <c r="I38" i="10" s="1"/>
  <c r="E4" i="13"/>
  <c r="I39" i="10" l="1"/>
  <c r="F39" i="10"/>
  <c r="G39" i="10" s="1"/>
  <c r="P38" i="10"/>
  <c r="P39" i="10" s="1"/>
  <c r="G38" i="10"/>
  <c r="J38" i="10" s="1"/>
  <c r="J39" i="10" s="1"/>
  <c r="J44" i="10" s="1"/>
  <c r="J83" i="10" s="1"/>
  <c r="F49" i="10"/>
  <c r="F50" i="10"/>
  <c r="F51" i="10"/>
  <c r="F54" i="10"/>
  <c r="F17" i="10"/>
  <c r="F55" i="10"/>
  <c r="F73" i="10"/>
  <c r="F61" i="10"/>
  <c r="F22" i="10"/>
  <c r="F20" i="10"/>
  <c r="F21" i="10"/>
  <c r="F79" i="10"/>
  <c r="K38" i="10" l="1"/>
  <c r="L38" i="10" s="1"/>
  <c r="L39" i="10" s="1"/>
  <c r="P21" i="10"/>
  <c r="L21" i="10"/>
  <c r="P22" i="10"/>
  <c r="L22" i="10"/>
  <c r="P73" i="10"/>
  <c r="L73" i="10"/>
  <c r="P17" i="10"/>
  <c r="L17" i="10"/>
  <c r="P51" i="10"/>
  <c r="K51" i="10"/>
  <c r="L51" i="10" s="1"/>
  <c r="K49" i="10"/>
  <c r="P79" i="10"/>
  <c r="L79" i="10"/>
  <c r="P20" i="10"/>
  <c r="L20" i="10"/>
  <c r="P55" i="10"/>
  <c r="L55" i="10"/>
  <c r="P54" i="10"/>
  <c r="L54" i="10"/>
  <c r="P50" i="10"/>
  <c r="K50" i="10"/>
  <c r="L50" i="10" s="1"/>
  <c r="K39" i="10"/>
  <c r="P49" i="10"/>
  <c r="F57" i="10"/>
  <c r="P60" i="10"/>
  <c r="P70" i="10"/>
  <c r="P13" i="10"/>
  <c r="P67" i="10"/>
  <c r="F66" i="10"/>
  <c r="F65" i="10"/>
  <c r="F16" i="10"/>
  <c r="AG61" i="10"/>
  <c r="F33" i="10"/>
  <c r="K33" i="10" s="1"/>
  <c r="L33" i="10" s="1"/>
  <c r="F32" i="10"/>
  <c r="K32" i="10" s="1"/>
  <c r="L32" i="10" s="1"/>
  <c r="C35" i="3"/>
  <c r="B12" i="3"/>
  <c r="B20" i="3"/>
  <c r="B13" i="3"/>
  <c r="B21" i="3"/>
  <c r="B11" i="3"/>
  <c r="C6" i="3"/>
  <c r="P57" i="10" l="1"/>
  <c r="P16" i="10"/>
  <c r="P66" i="10"/>
  <c r="L66" i="10"/>
  <c r="K57" i="10"/>
  <c r="L49" i="10"/>
  <c r="L57" i="10" s="1"/>
  <c r="I80" i="10"/>
  <c r="I57" i="10"/>
  <c r="P65" i="10"/>
  <c r="F80" i="10"/>
  <c r="F81" i="10" s="1"/>
  <c r="B15" i="3"/>
  <c r="B16" i="3" s="1"/>
  <c r="P33" i="10"/>
  <c r="H33" i="10"/>
  <c r="E33" i="10" s="1"/>
  <c r="P32" i="10"/>
  <c r="H32" i="10"/>
  <c r="D32" i="10" s="1"/>
  <c r="G61" i="10"/>
  <c r="P61" i="10"/>
  <c r="F31" i="10"/>
  <c r="F24" i="10"/>
  <c r="C41" i="3"/>
  <c r="F34" i="10"/>
  <c r="C36" i="3"/>
  <c r="P34" i="10" l="1"/>
  <c r="K34" i="10"/>
  <c r="L34" i="10" s="1"/>
  <c r="I24" i="10"/>
  <c r="K31" i="10"/>
  <c r="I35" i="10"/>
  <c r="I44" i="10" s="1"/>
  <c r="I81" i="10"/>
  <c r="K80" i="10"/>
  <c r="L65" i="10"/>
  <c r="L80" i="10" s="1"/>
  <c r="L81" i="10" s="1"/>
  <c r="K81" i="10"/>
  <c r="P31" i="10"/>
  <c r="H31" i="10"/>
  <c r="D31" i="10" s="1"/>
  <c r="P81" i="10"/>
  <c r="P80" i="10"/>
  <c r="F43" i="10"/>
  <c r="P42" i="10"/>
  <c r="P43" i="10" s="1"/>
  <c r="F26" i="10"/>
  <c r="P24" i="10"/>
  <c r="F35" i="10"/>
  <c r="G9" i="10"/>
  <c r="F88" i="10"/>
  <c r="C37" i="3"/>
  <c r="G7" i="10"/>
  <c r="I83" i="10" l="1"/>
  <c r="K35" i="10"/>
  <c r="K44" i="10" s="1"/>
  <c r="L31" i="10"/>
  <c r="L35" i="10" s="1"/>
  <c r="L44" i="10" s="1"/>
  <c r="L16" i="10"/>
  <c r="L24" i="10" s="1"/>
  <c r="L26" i="10" s="1"/>
  <c r="K26" i="10"/>
  <c r="P26" i="10"/>
  <c r="F44" i="10"/>
  <c r="F83" i="10" s="1"/>
  <c r="F89" i="10" s="1"/>
  <c r="P35" i="10"/>
  <c r="K83" i="10" l="1"/>
  <c r="L83" i="10"/>
  <c r="F87" i="10"/>
  <c r="P44" i="10"/>
  <c r="P83" i="10"/>
  <c r="W42" i="10" l="1"/>
  <c r="W43" i="10" s="1"/>
  <c r="AF42" i="10"/>
  <c r="AF43" i="10" s="1"/>
  <c r="AF70" i="10"/>
  <c r="AE70" i="10"/>
  <c r="AD70" i="10"/>
  <c r="AC70" i="10"/>
  <c r="AB70" i="10"/>
  <c r="AA70" i="10"/>
  <c r="Z70" i="10"/>
  <c r="Y70" i="10"/>
  <c r="X70" i="10"/>
  <c r="E70" i="10" s="1"/>
  <c r="D70" i="10" s="1"/>
  <c r="W70" i="10"/>
  <c r="V70" i="10"/>
  <c r="U70" i="10"/>
  <c r="AF66" i="10"/>
  <c r="AE66" i="10"/>
  <c r="AD66" i="10"/>
  <c r="AC66" i="10"/>
  <c r="AB66" i="10"/>
  <c r="AA66" i="10"/>
  <c r="Z66" i="10"/>
  <c r="Y66" i="10"/>
  <c r="X66" i="10"/>
  <c r="E66" i="10" s="1"/>
  <c r="D66" i="10" s="1"/>
  <c r="W66" i="10"/>
  <c r="V66" i="10"/>
  <c r="U66" i="10"/>
  <c r="AF67" i="10"/>
  <c r="AE67" i="10"/>
  <c r="AD67" i="10"/>
  <c r="AC67" i="10"/>
  <c r="AB67" i="10"/>
  <c r="AA67" i="10"/>
  <c r="Z67" i="10"/>
  <c r="Y67" i="10"/>
  <c r="X67" i="10"/>
  <c r="E67" i="10" s="1"/>
  <c r="D67" i="10" s="1"/>
  <c r="W67" i="10"/>
  <c r="V67" i="10"/>
  <c r="U67" i="10"/>
  <c r="AF73" i="10"/>
  <c r="AE73" i="10"/>
  <c r="AD73" i="10"/>
  <c r="AC73" i="10"/>
  <c r="AB73" i="10"/>
  <c r="AA73" i="10"/>
  <c r="Z73" i="10"/>
  <c r="Y73" i="10"/>
  <c r="X73" i="10"/>
  <c r="E73" i="10" s="1"/>
  <c r="D73" i="10" s="1"/>
  <c r="W73" i="10"/>
  <c r="V73" i="10"/>
  <c r="U73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AF17" i="10"/>
  <c r="AE17" i="10"/>
  <c r="AD17" i="10"/>
  <c r="AC17" i="10"/>
  <c r="AB17" i="10"/>
  <c r="AA17" i="10"/>
  <c r="Z17" i="10"/>
  <c r="Y17" i="10"/>
  <c r="X17" i="10"/>
  <c r="E17" i="10" s="1"/>
  <c r="D17" i="10" s="1"/>
  <c r="W17" i="10"/>
  <c r="V17" i="10"/>
  <c r="U17" i="10"/>
  <c r="H17" i="10" s="1"/>
  <c r="AF55" i="10"/>
  <c r="AE55" i="10"/>
  <c r="AD55" i="10"/>
  <c r="AC55" i="10"/>
  <c r="AB55" i="10"/>
  <c r="AA55" i="10"/>
  <c r="Z55" i="10"/>
  <c r="Y55" i="10"/>
  <c r="X55" i="10"/>
  <c r="E55" i="10" s="1"/>
  <c r="D55" i="10" s="1"/>
  <c r="W55" i="10"/>
  <c r="V55" i="10"/>
  <c r="U55" i="10"/>
  <c r="E22" i="10"/>
  <c r="D22" i="10" s="1"/>
  <c r="W22" i="10"/>
  <c r="V22" i="10"/>
  <c r="U22" i="10"/>
  <c r="AF16" i="10"/>
  <c r="AE16" i="10"/>
  <c r="AD16" i="10"/>
  <c r="AC16" i="10"/>
  <c r="AB16" i="10"/>
  <c r="AA16" i="10"/>
  <c r="Z16" i="10"/>
  <c r="Y16" i="10"/>
  <c r="X16" i="10"/>
  <c r="E16" i="10" s="1"/>
  <c r="D16" i="10" s="1"/>
  <c r="W16" i="10"/>
  <c r="V16" i="10"/>
  <c r="U16" i="10"/>
  <c r="AF13" i="10"/>
  <c r="AE13" i="10"/>
  <c r="AD13" i="10"/>
  <c r="AC13" i="10"/>
  <c r="AB13" i="10"/>
  <c r="AA13" i="10"/>
  <c r="Z13" i="10"/>
  <c r="E13" i="10" s="1"/>
  <c r="Y13" i="10"/>
  <c r="X13" i="10"/>
  <c r="W13" i="10"/>
  <c r="V13" i="10"/>
  <c r="U13" i="10"/>
  <c r="AF65" i="10"/>
  <c r="AF80" i="10" s="1"/>
  <c r="AE65" i="10"/>
  <c r="AE80" i="10" s="1"/>
  <c r="AD65" i="10"/>
  <c r="AD80" i="10" s="1"/>
  <c r="AC65" i="10"/>
  <c r="AC80" i="10" s="1"/>
  <c r="AB65" i="10"/>
  <c r="AB80" i="10" s="1"/>
  <c r="AA65" i="10"/>
  <c r="AA80" i="10" s="1"/>
  <c r="Z65" i="10"/>
  <c r="Z80" i="10" s="1"/>
  <c r="Y65" i="10"/>
  <c r="Y80" i="10" s="1"/>
  <c r="X65" i="10"/>
  <c r="W65" i="10"/>
  <c r="W80" i="10" s="1"/>
  <c r="V65" i="10"/>
  <c r="V80" i="10" s="1"/>
  <c r="U65" i="10"/>
  <c r="U80" i="10" s="1"/>
  <c r="AF21" i="10"/>
  <c r="AE21" i="10"/>
  <c r="AD21" i="10"/>
  <c r="AC21" i="10"/>
  <c r="AB21" i="10"/>
  <c r="AA21" i="10"/>
  <c r="Z21" i="10"/>
  <c r="Y21" i="10"/>
  <c r="X21" i="10"/>
  <c r="E21" i="10" s="1"/>
  <c r="D21" i="10" s="1"/>
  <c r="W21" i="10"/>
  <c r="V21" i="10"/>
  <c r="U21" i="10"/>
  <c r="AF20" i="10"/>
  <c r="AE20" i="10"/>
  <c r="AD20" i="10"/>
  <c r="AC20" i="10"/>
  <c r="AB20" i="10"/>
  <c r="AA20" i="10"/>
  <c r="Z20" i="10"/>
  <c r="Y20" i="10"/>
  <c r="X20" i="10"/>
  <c r="E20" i="10" s="1"/>
  <c r="D20" i="10" s="1"/>
  <c r="W20" i="10"/>
  <c r="V20" i="10"/>
  <c r="U20" i="10"/>
  <c r="AF54" i="10"/>
  <c r="AE54" i="10"/>
  <c r="AD54" i="10"/>
  <c r="AC54" i="10"/>
  <c r="E54" i="10" s="1"/>
  <c r="AB54" i="10"/>
  <c r="AA54" i="10"/>
  <c r="Z54" i="10"/>
  <c r="Y54" i="10"/>
  <c r="X54" i="10"/>
  <c r="W54" i="10"/>
  <c r="V54" i="10"/>
  <c r="U54" i="10"/>
  <c r="AF51" i="10"/>
  <c r="AE51" i="10"/>
  <c r="AD51" i="10"/>
  <c r="AC51" i="10"/>
  <c r="E51" i="10" s="1"/>
  <c r="AB51" i="10"/>
  <c r="AA51" i="10"/>
  <c r="Z51" i="10"/>
  <c r="Y51" i="10"/>
  <c r="X51" i="10"/>
  <c r="W51" i="10"/>
  <c r="V51" i="10"/>
  <c r="U51" i="10"/>
  <c r="AF50" i="10"/>
  <c r="AE50" i="10"/>
  <c r="AD50" i="10"/>
  <c r="AC50" i="10"/>
  <c r="E50" i="10" s="1"/>
  <c r="AB50" i="10"/>
  <c r="AA50" i="10"/>
  <c r="Z50" i="10"/>
  <c r="Y50" i="10"/>
  <c r="X50" i="10"/>
  <c r="W50" i="10"/>
  <c r="V50" i="10"/>
  <c r="U50" i="10"/>
  <c r="AF49" i="10"/>
  <c r="AF57" i="10" s="1"/>
  <c r="AF81" i="10" s="1"/>
  <c r="AE49" i="10"/>
  <c r="AE57" i="10" s="1"/>
  <c r="AE81" i="10" s="1"/>
  <c r="AD49" i="10"/>
  <c r="AD57" i="10" s="1"/>
  <c r="AD81" i="10" s="1"/>
  <c r="AC49" i="10"/>
  <c r="AB49" i="10"/>
  <c r="AB57" i="10" s="1"/>
  <c r="AB81" i="10" s="1"/>
  <c r="AA49" i="10"/>
  <c r="AA57" i="10" s="1"/>
  <c r="AA81" i="10" s="1"/>
  <c r="Z49" i="10"/>
  <c r="Z57" i="10" s="1"/>
  <c r="Z81" i="10" s="1"/>
  <c r="Y49" i="10"/>
  <c r="Y57" i="10" s="1"/>
  <c r="Y81" i="10" s="1"/>
  <c r="X49" i="10"/>
  <c r="X57" i="10" s="1"/>
  <c r="W49" i="10"/>
  <c r="W57" i="10" s="1"/>
  <c r="W81" i="10" s="1"/>
  <c r="V49" i="10"/>
  <c r="V57" i="10" s="1"/>
  <c r="V81" i="10" s="1"/>
  <c r="U49" i="10"/>
  <c r="U57" i="10" s="1"/>
  <c r="U81" i="10" s="1"/>
  <c r="AF34" i="10"/>
  <c r="AF35" i="10" s="1"/>
  <c r="AE34" i="10"/>
  <c r="AD34" i="10"/>
  <c r="AC34" i="10"/>
  <c r="AB34" i="10"/>
  <c r="AB35" i="10" s="1"/>
  <c r="AB44" i="10" s="1"/>
  <c r="AA34" i="10"/>
  <c r="AA35" i="10" s="1"/>
  <c r="AA44" i="10" s="1"/>
  <c r="Z34" i="10"/>
  <c r="Z35" i="10" s="1"/>
  <c r="Y34" i="10"/>
  <c r="Y35" i="10" s="1"/>
  <c r="Y44" i="10" s="1"/>
  <c r="X34" i="10"/>
  <c r="X35" i="10" s="1"/>
  <c r="X44" i="10" s="1"/>
  <c r="W34" i="10"/>
  <c r="W35" i="10" s="1"/>
  <c r="W44" i="10" s="1"/>
  <c r="V34" i="10"/>
  <c r="V35" i="10" l="1"/>
  <c r="V44" i="10" s="1"/>
  <c r="H34" i="10"/>
  <c r="Z44" i="10"/>
  <c r="AF44" i="10"/>
  <c r="AC57" i="10"/>
  <c r="AC81" i="10" s="1"/>
  <c r="E49" i="10"/>
  <c r="D49" i="10" s="1"/>
  <c r="AC35" i="10"/>
  <c r="AC44" i="10" s="1"/>
  <c r="E34" i="10"/>
  <c r="D34" i="10" s="1"/>
  <c r="D50" i="10"/>
  <c r="D51" i="10"/>
  <c r="E65" i="10"/>
  <c r="X80" i="10"/>
  <c r="X81" i="10" s="1"/>
  <c r="AB24" i="10"/>
  <c r="AB26" i="10" s="1"/>
  <c r="AB83" i="10" s="1"/>
  <c r="U24" i="10"/>
  <c r="U26" i="10" s="1"/>
  <c r="W24" i="10"/>
  <c r="W26" i="10" s="1"/>
  <c r="W83" i="10" s="1"/>
  <c r="Y24" i="10"/>
  <c r="Y26" i="10" s="1"/>
  <c r="Y83" i="10" s="1"/>
  <c r="AA24" i="10"/>
  <c r="AA26" i="10" s="1"/>
  <c r="AA83" i="10" s="1"/>
  <c r="AC24" i="10"/>
  <c r="AC26" i="10" s="1"/>
  <c r="AE24" i="10"/>
  <c r="AE26" i="10" s="1"/>
  <c r="V24" i="10"/>
  <c r="V26" i="10" s="1"/>
  <c r="X24" i="10"/>
  <c r="X26" i="10" s="1"/>
  <c r="Z24" i="10"/>
  <c r="Z26" i="10" s="1"/>
  <c r="AD24" i="10"/>
  <c r="AD26" i="10" s="1"/>
  <c r="AF24" i="10"/>
  <c r="AF26" i="10" s="1"/>
  <c r="AF83" i="10" s="1"/>
  <c r="H42" i="10"/>
  <c r="H43" i="10" s="1"/>
  <c r="G43" i="10" s="1"/>
  <c r="U35" i="10"/>
  <c r="U44" i="10" s="1"/>
  <c r="U83" i="10" s="1"/>
  <c r="H50" i="10"/>
  <c r="H54" i="10"/>
  <c r="H21" i="10"/>
  <c r="G21" i="10" s="1"/>
  <c r="H13" i="10"/>
  <c r="G13" i="10" s="1"/>
  <c r="H22" i="10"/>
  <c r="G22" i="10" s="1"/>
  <c r="G17" i="10"/>
  <c r="H73" i="10"/>
  <c r="H67" i="10"/>
  <c r="G67" i="10" s="1"/>
  <c r="G51" i="10"/>
  <c r="H20" i="10"/>
  <c r="G20" i="10" s="1"/>
  <c r="H65" i="10"/>
  <c r="H16" i="10"/>
  <c r="G16" i="10" s="1"/>
  <c r="H55" i="10"/>
  <c r="H66" i="10"/>
  <c r="G66" i="10" s="1"/>
  <c r="H70" i="10"/>
  <c r="H49" i="10"/>
  <c r="AG17" i="10"/>
  <c r="AH17" i="10" s="1"/>
  <c r="AG34" i="10"/>
  <c r="AH34" i="10" s="1"/>
  <c r="AG42" i="10"/>
  <c r="AG7" i="10"/>
  <c r="AG9" i="10" s="1"/>
  <c r="AG30" i="10"/>
  <c r="V83" i="10" l="1"/>
  <c r="Z83" i="10"/>
  <c r="AC83" i="10"/>
  <c r="E35" i="10"/>
  <c r="D35" i="10" s="1"/>
  <c r="X83" i="10"/>
  <c r="H80" i="10"/>
  <c r="G80" i="10" s="1"/>
  <c r="H57" i="10"/>
  <c r="G57" i="10" s="1"/>
  <c r="D61" i="10"/>
  <c r="E57" i="10"/>
  <c r="D65" i="10"/>
  <c r="E80" i="10"/>
  <c r="D80" i="10" s="1"/>
  <c r="H24" i="10"/>
  <c r="D13" i="10"/>
  <c r="E24" i="10"/>
  <c r="G42" i="10"/>
  <c r="AG43" i="10"/>
  <c r="AH43" i="10" s="1"/>
  <c r="AH42" i="10"/>
  <c r="AH7" i="10"/>
  <c r="D54" i="10"/>
  <c r="AH30" i="10"/>
  <c r="G34" i="10"/>
  <c r="G49" i="10"/>
  <c r="H35" i="10"/>
  <c r="H44" i="10" s="1"/>
  <c r="E26" i="10" l="1"/>
  <c r="D24" i="10"/>
  <c r="H26" i="10"/>
  <c r="G24" i="10"/>
  <c r="G26" i="10"/>
  <c r="E81" i="10"/>
  <c r="D57" i="10"/>
  <c r="H81" i="10"/>
  <c r="E44" i="10"/>
  <c r="D44" i="10" s="1"/>
  <c r="AH9" i="10"/>
  <c r="D26" i="10"/>
  <c r="G35" i="10"/>
  <c r="G44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AG51" i="10" l="1"/>
  <c r="AH51" i="10" s="1"/>
  <c r="AG50" i="10"/>
  <c r="AH50" i="10" s="1"/>
  <c r="AG54" i="10"/>
  <c r="AH60" i="10"/>
  <c r="AG20" i="10"/>
  <c r="AH20" i="10" s="1"/>
  <c r="AG21" i="10"/>
  <c r="AH21" i="10" s="1"/>
  <c r="AG65" i="10"/>
  <c r="AG13" i="10"/>
  <c r="AG16" i="10"/>
  <c r="AH16" i="10" s="1"/>
  <c r="AG22" i="10"/>
  <c r="AH22" i="10" s="1"/>
  <c r="AG55" i="10"/>
  <c r="AH55" i="10" s="1"/>
  <c r="AG76" i="10"/>
  <c r="AH76" i="10" s="1"/>
  <c r="AG73" i="10"/>
  <c r="AH73" i="10" s="1"/>
  <c r="AG67" i="10"/>
  <c r="AH67" i="10" s="1"/>
  <c r="AG66" i="10"/>
  <c r="AH66" i="10" s="1"/>
  <c r="AG70" i="10"/>
  <c r="AH70" i="10" s="1"/>
  <c r="AG49" i="10"/>
  <c r="AH61" i="10" l="1"/>
  <c r="AG57" i="10"/>
  <c r="AH65" i="10"/>
  <c r="AG80" i="10"/>
  <c r="AH80" i="10" s="1"/>
  <c r="AH13" i="10"/>
  <c r="AG24" i="10"/>
  <c r="AH49" i="10"/>
  <c r="AH54" i="10"/>
  <c r="AG81" i="10" l="1"/>
  <c r="AH57" i="10"/>
  <c r="AH24" i="10"/>
  <c r="AG26" i="10"/>
  <c r="B24" i="3"/>
  <c r="AH81" i="10" l="1"/>
  <c r="C39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3" i="13"/>
  <c r="C31" i="9"/>
  <c r="I31" i="9"/>
  <c r="H31" i="9"/>
  <c r="B22" i="3"/>
  <c r="B26" i="3" s="1"/>
  <c r="C29" i="3" s="1"/>
  <c r="C31" i="3" s="1"/>
  <c r="C43" i="3" s="1"/>
  <c r="AD35" i="10" l="1"/>
  <c r="AD44" i="10" s="1"/>
  <c r="AD83" i="10" s="1"/>
  <c r="AH32" i="10" l="1"/>
  <c r="AE35" i="10" l="1"/>
  <c r="AE44" i="10" s="1"/>
  <c r="AE83" i="10" s="1"/>
  <c r="AG31" i="10"/>
  <c r="AH31" i="10" s="1"/>
  <c r="AG35" i="10" l="1"/>
  <c r="AH35" i="10" s="1"/>
  <c r="AG44" i="10" l="1"/>
  <c r="AH44" i="10" s="1"/>
  <c r="AG83" i="10" l="1"/>
  <c r="AH83" i="10" s="1"/>
</calcChain>
</file>

<file path=xl/comments1.xml><?xml version="1.0" encoding="utf-8"?>
<comments xmlns="http://schemas.openxmlformats.org/spreadsheetml/2006/main">
  <authors>
    <author>Anna Mizerska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Adj to date posted in July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£5000 cap
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Loss 2017
</t>
        </r>
      </text>
    </comment>
  </commentList>
</comments>
</file>

<file path=xl/comments5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<sst xmlns="http://schemas.openxmlformats.org/spreadsheetml/2006/main" count="2881" uniqueCount="1092">
  <si>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</si>
  <si>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</si>
  <si>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</si>
  <si>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</si>
  <si>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</si>
  <si>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</si>
  <si>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</si>
  <si>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</si>
  <si>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</si>
  <si>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</si>
  <si>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</si>
  <si>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</si>
  <si>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</si>
  <si>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</si>
  <si>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</si>
  <si>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</si>
  <si>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</si>
  <si>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</si>
  <si>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</si>
  <si>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</si>
  <si>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</si>
  <si>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</si>
  <si>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</si>
  <si>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</si>
  <si>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</si>
  <si>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</si>
  <si>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</si>
  <si>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</si>
  <si>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</si>
  <si>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</si>
  <si>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</si>
  <si>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</si>
  <si>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</si>
  <si>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</si>
  <si>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</si>
  <si>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</si>
  <si>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</si>
  <si>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</si>
  <si>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</si>
  <si>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</si>
  <si>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</si>
  <si>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</si>
  <si>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</si>
  <si>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</si>
  <si>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</si>
  <si>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</si>
  <si>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</si>
  <si>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</si>
  <si>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</si>
  <si>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</si>
  <si>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</si>
  <si>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</si>
  <si>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</si>
  <si>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</si>
  <si>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</si>
  <si>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</si>
  <si>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</si>
  <si>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</si>
  <si>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</si>
  <si>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</si>
  <si>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</si>
  <si>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</si>
  <si>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</si>
  <si>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</si>
  <si>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</si>
  <si>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</si>
  <si>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</si>
  <si>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</si>
  <si>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</si>
  <si>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</si>
  <si>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</si>
  <si>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</si>
  <si>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</si>
  <si>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</si>
  <si>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</si>
  <si>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</si>
  <si>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</si>
  <si>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</si>
  <si>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</si>
  <si>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</si>
  <si>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</si>
  <si>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</si>
  <si>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</si>
  <si>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</si>
  <si>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</si>
  <si>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</si>
  <si>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</si>
  <si>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</si>
  <si>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</si>
  <si>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</si>
  <si>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</si>
  <si>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</si>
  <si>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</si>
  <si>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</si>
  <si>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</si>
  <si>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</si>
  <si>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</si>
  <si>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</si>
  <si>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</si>
  <si>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</si>
  <si>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</si>
  <si>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</si>
  <si>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</si>
  <si>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</si>
  <si>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</si>
  <si>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</si>
  <si>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</si>
  <si>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</si>
  <si>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</si>
  <si>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</si>
  <si>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</si>
  <si>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</si>
  <si>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</si>
  <si>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</si>
  <si>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</si>
  <si>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</si>
  <si>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</si>
  <si>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</si>
  <si>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</si>
  <si>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</si>
  <si>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</si>
  <si>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</si>
  <si>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</si>
  <si>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</si>
  <si>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</si>
  <si>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</si>
  <si>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</si>
  <si>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</si>
  <si>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</si>
  <si>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</si>
  <si>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</si>
  <si>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</si>
  <si>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</si>
  <si>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</si>
  <si>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</si>
  <si>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</si>
  <si>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</si>
  <si>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</si>
  <si>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</si>
  <si>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</si>
  <si>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</si>
  <si>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</si>
  <si>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</si>
  <si>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</si>
  <si>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</si>
  <si>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</si>
  <si>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</si>
  <si>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</si>
  <si>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</si>
  <si>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</si>
  <si>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</si>
  <si>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</si>
  <si>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</si>
  <si>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</si>
  <si>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</si>
  <si>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</si>
  <si>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</si>
  <si>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</si>
  <si>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</si>
  <si>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</si>
  <si>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</si>
  <si>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</si>
  <si>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</si>
  <si>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</si>
  <si>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</si>
  <si>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</si>
  <si>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</si>
  <si>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</si>
  <si>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</si>
  <si>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</si>
  <si>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</si>
  <si>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</si>
  <si>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</si>
  <si>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</si>
  <si>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</si>
  <si>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</si>
  <si>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</si>
  <si>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</si>
  <si>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</si>
  <si>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</si>
  <si>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</si>
  <si>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</si>
  <si>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</si>
  <si>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</si>
  <si>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</si>
  <si>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</si>
  <si>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</si>
  <si>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</si>
  <si>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</si>
  <si>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</si>
  <si>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</si>
  <si>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</si>
  <si>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</si>
  <si>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</si>
  <si>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</si>
  <si>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</si>
  <si>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</si>
  <si>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</si>
  <si>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</si>
  <si>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</si>
  <si>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</si>
  <si>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</si>
  <si>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</si>
  <si>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</si>
  <si>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</si>
  <si>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</si>
  <si>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</si>
  <si>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</si>
  <si>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</si>
  <si>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</si>
  <si>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</si>
  <si>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</si>
  <si>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</si>
  <si>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</si>
  <si>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</si>
  <si>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</si>
  <si>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</si>
  <si>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</si>
  <si>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</si>
  <si>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</si>
  <si>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</si>
  <si>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</si>
  <si>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</si>
  <si>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</si>
  <si>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</si>
  <si>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</si>
  <si>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</si>
  <si>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</si>
  <si>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</si>
  <si>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</si>
  <si>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</si>
  <si>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</si>
  <si>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</si>
  <si>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</si>
  <si>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</si>
  <si>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</si>
  <si>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</si>
  <si>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</si>
  <si>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</si>
  <si>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</si>
  <si>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</si>
  <si>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</si>
  <si>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</si>
  <si>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</si>
  <si>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</si>
  <si>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</si>
  <si>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</si>
  <si>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</si>
  <si>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</si>
  <si>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</si>
  <si>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</si>
  <si>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</si>
  <si>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</si>
  <si>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</si>
  <si>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</si>
  <si>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</si>
  <si>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</si>
  <si>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</si>
  <si>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</si>
  <si>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</si>
  <si>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</si>
  <si>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</si>
  <si>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</si>
  <si>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</si>
  <si>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</si>
  <si>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</si>
  <si>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</si>
  <si>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</si>
  <si>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</si>
  <si>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</si>
  <si>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</si>
  <si>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</si>
  <si>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</si>
  <si>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</si>
  <si>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</si>
  <si>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</si>
  <si>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</si>
  <si>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</si>
  <si>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</si>
  <si>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</si>
  <si>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</si>
  <si>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</si>
  <si>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</si>
  <si>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</si>
  <si>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</si>
  <si>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</si>
  <si>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</si>
  <si>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</si>
  <si>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</si>
  <si>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</si>
  <si>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</si>
  <si>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</si>
  <si>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</si>
  <si>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</si>
  <si>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</si>
  <si>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</si>
  <si>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</si>
  <si>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</si>
  <si>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</si>
  <si>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</si>
  <si>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</si>
  <si>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</si>
  <si>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</si>
  <si>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</si>
  <si>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</si>
  <si>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</si>
  <si>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</si>
  <si>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</si>
  <si>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</si>
  <si>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</si>
  <si>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</si>
  <si>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</si>
  <si>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</si>
  <si>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</si>
  <si>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</si>
  <si>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</si>
  <si>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</si>
  <si>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</si>
  <si>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</si>
  <si>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</si>
  <si>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</si>
  <si>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</si>
  <si>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</si>
  <si>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</si>
  <si>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</si>
  <si>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</si>
  <si>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</si>
  <si>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</si>
  <si>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</si>
  <si>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</si>
  <si>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</si>
  <si>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</si>
  <si>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</si>
  <si>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</si>
  <si>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</si>
  <si>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</si>
  <si>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</si>
  <si>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</si>
  <si>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</si>
  <si>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</si>
  <si>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</si>
  <si>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</si>
  <si>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</si>
  <si>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</si>
  <si>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</si>
  <si>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</si>
  <si>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</si>
  <si>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</si>
  <si>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</si>
  <si>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</si>
  <si>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</si>
  <si>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</si>
  <si>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</si>
  <si>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</si>
  <si>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</si>
  <si>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</si>
  <si>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</si>
  <si>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</si>
  <si>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</si>
  <si>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</si>
  <si>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</si>
  <si>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</si>
  <si>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</si>
  <si>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</si>
  <si>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</si>
  <si>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</si>
  <si>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</si>
  <si>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</si>
  <si>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</si>
  <si>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</si>
  <si>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</si>
  <si>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</si>
  <si>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</si>
  <si>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</si>
  <si>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</si>
  <si>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</si>
  <si>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</si>
  <si>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</si>
  <si>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</si>
  <si>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</si>
  <si>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</si>
  <si>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</si>
  <si>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</si>
  <si>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</si>
  <si>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</si>
  <si>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</si>
  <si>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</si>
  <si>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</si>
  <si>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</si>
  <si>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</si>
  <si>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</si>
  <si>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</si>
  <si>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</si>
  <si>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</si>
  <si>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</si>
  <si>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</si>
  <si>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</si>
  <si>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</si>
  <si>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</si>
  <si>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</si>
  <si>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</si>
  <si>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</si>
  <si>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</si>
  <si>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</si>
  <si>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</si>
  <si>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</si>
  <si>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</si>
  <si>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</si>
  <si>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</si>
  <si>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</si>
  <si>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</si>
  <si>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</si>
  <si>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</si>
  <si>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</si>
  <si>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</si>
  <si>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</si>
  <si>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</si>
  <si>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</si>
  <si>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</si>
  <si>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</si>
  <si>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</si>
  <si>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</si>
  <si>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</si>
  <si>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</si>
  <si>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</si>
  <si>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</si>
  <si>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</si>
  <si>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</si>
  <si>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</si>
  <si>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</si>
  <si>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</si>
  <si>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</si>
  <si>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</si>
  <si>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</si>
  <si>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</si>
  <si>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</si>
  <si>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</si>
  <si>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</si>
  <si>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</si>
  <si>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</si>
  <si>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</si>
  <si>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</si>
  <si>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</si>
  <si>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</si>
  <si>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</si>
  <si>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</si>
  <si>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</si>
  <si>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</si>
  <si>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</si>
  <si>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</si>
  <si>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</si>
  <si>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</si>
  <si>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</si>
  <si>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</si>
  <si>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</si>
  <si>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</si>
  <si>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</si>
  <si>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</si>
  <si>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</si>
  <si>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</si>
  <si>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</si>
  <si>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</si>
  <si>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</si>
  <si>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</si>
  <si>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</si>
  <si>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</si>
  <si>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</si>
  <si>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</si>
  <si>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</si>
  <si>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</si>
  <si>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</si>
  <si>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</si>
  <si>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</si>
  <si>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</si>
  <si>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</si>
  <si>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</si>
  <si>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</si>
  <si>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</si>
  <si>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</si>
  <si>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</si>
  <si>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</si>
  <si>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</si>
  <si>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</si>
  <si>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</si>
  <si>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</si>
  <si>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</si>
  <si>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</si>
  <si>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</si>
  <si>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</si>
  <si>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</si>
  <si>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</si>
  <si>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</si>
  <si>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</si>
  <si>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</si>
  <si>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</si>
  <si>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</si>
  <si>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</si>
  <si>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</si>
  <si>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</si>
  <si>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</si>
  <si>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</si>
  <si>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</si>
  <si>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</si>
  <si>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</si>
  <si>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</si>
  <si>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</si>
  <si>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</si>
  <si>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</si>
  <si>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</si>
  <si>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</si>
  <si>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</si>
  <si>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</si>
  <si>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</si>
  <si>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</si>
  <si>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</si>
  <si>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</si>
  <si>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</si>
  <si>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</si>
  <si>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</si>
  <si>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</si>
  <si>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</si>
  <si>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</si>
  <si>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</si>
  <si>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</si>
  <si>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</si>
  <si>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</si>
  <si>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</si>
  <si>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</si>
  <si>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</si>
  <si>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</si>
  <si>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</si>
  <si>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</si>
  <si>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</si>
  <si>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</si>
  <si>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</si>
  <si>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</si>
  <si>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</si>
  <si>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</si>
  <si>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</si>
  <si>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</si>
  <si>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</si>
  <si>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</si>
  <si>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</si>
  <si>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</si>
  <si>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</si>
  <si>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</si>
  <si>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</si>
  <si>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</si>
  <si>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</si>
  <si>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</si>
  <si>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</si>
  <si>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</si>
  <si>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</si>
  <si>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</si>
  <si>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</si>
  <si>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</si>
  <si>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</si>
  <si>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</si>
  <si>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</si>
  <si>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</si>
  <si>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</si>
  <si>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</si>
  <si>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</si>
  <si>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</si>
  <si>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</si>
  <si>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</si>
  <si>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</si>
  <si>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</si>
  <si>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</si>
  <si>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</si>
  <si>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</si>
  <si>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</si>
  <si>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</si>
  <si>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</si>
  <si>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</si>
  <si>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</si>
  <si>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</si>
  <si>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</si>
  <si>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</si>
  <si>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</si>
  <si>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</si>
  <si>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</si>
  <si>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</si>
  <si>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</si>
  <si>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</si>
  <si>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</si>
  <si>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</si>
  <si>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</si>
  <si>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</si>
  <si>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</si>
  <si>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</si>
  <si>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</si>
  <si>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</si>
  <si>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</si>
  <si>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</si>
  <si>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</si>
  <si>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</si>
  <si>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</si>
  <si>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</si>
  <si>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</si>
  <si>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</si>
  <si>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</si>
  <si>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</si>
  <si>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</si>
  <si>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</si>
  <si>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</si>
  <si>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</si>
  <si>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</si>
  <si>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</si>
  <si>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</si>
  <si>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</si>
  <si>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</si>
  <si>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</si>
  <si>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</si>
  <si>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</si>
  <si>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</si>
  <si>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</si>
  <si>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</si>
  <si>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</si>
  <si>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</si>
  <si>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</si>
  <si>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</si>
  <si>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</si>
  <si>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</si>
  <si>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</si>
  <si>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</si>
  <si>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</si>
  <si>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</si>
  <si>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</si>
  <si>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</si>
  <si>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</si>
  <si>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</si>
  <si>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</si>
  <si>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</si>
  <si>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</si>
  <si>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</si>
  <si>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</si>
  <si>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</si>
  <si>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</si>
  <si>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</si>
  <si>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</si>
  <si>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</si>
  <si>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</si>
  <si>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</si>
  <si>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</si>
  <si>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</si>
  <si>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</si>
  <si>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</si>
  <si>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</si>
  <si>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</si>
  <si>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</si>
  <si>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</si>
  <si>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</si>
  <si>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</si>
  <si>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</si>
  <si>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</si>
  <si>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</si>
  <si>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</si>
  <si>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</si>
  <si>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</si>
  <si>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</si>
  <si>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</si>
  <si>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</si>
  <si>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</si>
  <si>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</si>
  <si>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</si>
  <si>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</si>
  <si>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</si>
  <si>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</si>
  <si>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</si>
  <si>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</si>
  <si>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</si>
  <si>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</si>
  <si>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</si>
  <si>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</si>
  <si>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</si>
  <si>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</si>
  <si>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</si>
  <si>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</si>
  <si>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</si>
  <si>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</si>
  <si>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</si>
  <si>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</si>
  <si>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</si>
  <si>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</si>
  <si>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</si>
  <si>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</si>
  <si>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</si>
  <si>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</si>
  <si>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</si>
  <si>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</si>
  <si>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</si>
  <si>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</si>
  <si>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</si>
  <si>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</si>
  <si>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</si>
  <si>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</si>
  <si>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</si>
  <si>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</si>
  <si>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</si>
  <si>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</si>
  <si>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</si>
  <si>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</si>
  <si>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</si>
  <si>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</si>
  <si>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</si>
  <si>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</si>
  <si>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</si>
  <si>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</si>
  <si>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</si>
  <si>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</si>
  <si>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</si>
  <si>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</si>
  <si>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</si>
  <si>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</si>
  <si>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</si>
  <si>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</si>
  <si>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</si>
  <si>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</si>
  <si>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</si>
  <si>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</si>
  <si>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</si>
  <si>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</si>
  <si>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</si>
  <si>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</si>
  <si>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</si>
  <si>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</si>
  <si>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</si>
  <si>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</si>
  <si>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</si>
  <si>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</si>
  <si>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</si>
  <si>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</si>
  <si>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</si>
  <si>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</si>
  <si>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</si>
  <si>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</si>
  <si>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</si>
  <si>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</si>
  <si>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</si>
  <si>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</si>
  <si>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</si>
  <si>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</si>
  <si>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</si>
  <si>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</si>
  <si>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</si>
  <si>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</si>
  <si>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</si>
  <si>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</si>
  <si>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</si>
  <si>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</si>
  <si>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</si>
  <si>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</si>
  <si>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</si>
  <si>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</si>
  <si>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</si>
  <si>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</si>
  <si>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</si>
  <si>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</si>
  <si>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</si>
  <si>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</si>
  <si>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</si>
  <si>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</si>
  <si>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</si>
  <si>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</si>
  <si>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</si>
  <si>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</si>
  <si>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</si>
  <si>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</si>
  <si>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</si>
  <si>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</si>
  <si>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</si>
  <si>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</si>
  <si>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</si>
  <si>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</si>
  <si>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</si>
  <si>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</si>
  <si>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</si>
  <si>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</si>
  <si>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</si>
  <si>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</si>
  <si>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</si>
  <si>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</si>
  <si>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</si>
  <si>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</si>
  <si>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</si>
  <si>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</si>
  <si>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</si>
  <si>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</si>
  <si>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</si>
  <si>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</si>
  <si>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</si>
  <si>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</si>
  <si>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</si>
  <si>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</si>
  <si>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</si>
  <si>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</si>
  <si>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</si>
  <si>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</si>
  <si>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</si>
  <si>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</si>
  <si>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</si>
  <si>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</si>
  <si>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</si>
  <si>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</si>
  <si>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</si>
  <si>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</si>
  <si>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</si>
  <si>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</si>
  <si>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</si>
  <si>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</si>
  <si>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</si>
  <si>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</si>
  <si>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</si>
  <si>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</si>
  <si>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</si>
  <si>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</si>
  <si>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</si>
  <si>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</si>
  <si>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</si>
  <si>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</si>
  <si>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</si>
  <si>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</si>
  <si>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</si>
  <si>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</si>
  <si>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</si>
  <si>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</si>
  <si>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</si>
  <si>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</si>
  <si>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</si>
  <si>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</si>
  <si>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</si>
  <si>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</si>
  <si>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</si>
  <si>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</si>
  <si>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</si>
  <si>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</si>
  <si>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</si>
  <si>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</si>
  <si>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</si>
  <si>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</si>
  <si>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</si>
  <si>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</si>
  <si>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</si>
  <si>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</si>
  <si>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</si>
  <si>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</si>
  <si>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</si>
  <si>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</si>
  <si>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</si>
  <si>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</si>
  <si>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</si>
  <si>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</si>
  <si>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</si>
  <si>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</si>
  <si>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</si>
  <si>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</si>
  <si>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</si>
  <si>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</si>
  <si>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</si>
  <si>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</si>
  <si>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</si>
  <si>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</si>
  <si>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</si>
  <si>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</si>
  <si>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</si>
  <si>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</si>
  <si>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</si>
  <si>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</si>
  <si>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</si>
  <si>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</si>
  <si>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</si>
  <si>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</si>
  <si>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</si>
  <si>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</si>
  <si>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</si>
  <si>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</si>
  <si>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</si>
  <si>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</si>
  <si>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</si>
  <si>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</si>
  <si>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</si>
  <si>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</si>
  <si>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</si>
  <si>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</si>
  <si>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</si>
  <si>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</si>
  <si>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</si>
  <si>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</si>
  <si>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</si>
  <si>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</si>
  <si>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</si>
  <si>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</si>
  <si>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</si>
  <si>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</si>
  <si>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</si>
  <si>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</si>
  <si>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</si>
  <si>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</si>
  <si>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</si>
  <si>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</si>
  <si>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</si>
  <si>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</si>
  <si>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</si>
  <si>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</si>
  <si>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</si>
  <si>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</si>
  <si>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</si>
  <si>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</si>
  <si>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</si>
  <si>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</si>
  <si>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</si>
  <si>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</si>
  <si>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</si>
  <si>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</si>
  <si>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</si>
  <si>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</si>
  <si>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</si>
  <si>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</si>
  <si>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</si>
  <si>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</si>
  <si>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</si>
  <si>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</si>
  <si>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</si>
  <si>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</si>
  <si>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</si>
  <si>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</si>
  <si>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</si>
  <si>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</si>
  <si>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</si>
  <si>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</si>
  <si>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</si>
  <si>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</si>
  <si>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</si>
  <si>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</si>
  <si>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</si>
  <si>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</si>
  <si>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</si>
  <si>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</si>
  <si>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</si>
  <si>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</si>
  <si>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</si>
  <si>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</si>
  <si>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</si>
  <si>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</si>
  <si>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</si>
  <si>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</si>
  <si>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</si>
  <si>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</si>
  <si>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</si>
  <si>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</si>
  <si>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</si>
  <si>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</si>
  <si>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</si>
  <si>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</si>
  <si>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</si>
  <si>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</si>
  <si>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</si>
  <si>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</si>
  <si>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</si>
  <si>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</si>
  <si>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</si>
  <si>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</si>
  <si>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</si>
  <si>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</si>
  <si>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</si>
  <si>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</si>
  <si>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</si>
  <si>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</si>
  <si>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</si>
  <si>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</si>
  <si>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</si>
  <si>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</si>
  <si>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</si>
  <si>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</si>
  <si>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</si>
  <si>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</si>
  <si>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</si>
  <si>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</si>
  <si>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</si>
  <si>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</si>
  <si>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</si>
  <si>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</si>
  <si>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</si>
  <si>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</si>
  <si>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</si>
  <si>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</si>
  <si>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</si>
  <si>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</si>
  <si>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</si>
  <si>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</si>
  <si>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</si>
  <si>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</si>
  <si>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</si>
  <si>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</si>
  <si>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</si>
  <si>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</si>
  <si>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</si>
  <si>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</si>
  <si>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</si>
  <si>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</si>
  <si>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</si>
  <si>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</si>
  <si>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</si>
  <si>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</si>
  <si>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</si>
  <si>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</si>
  <si>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</si>
  <si>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</si>
  <si>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</si>
  <si>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</si>
  <si>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</si>
  <si>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</si>
  <si>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</si>
  <si>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</si>
  <si>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</si>
  <si>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</si>
  <si>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</si>
  <si>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</si>
  <si>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</si>
  <si>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</si>
  <si>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</si>
  <si>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</si>
  <si>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</si>
  <si>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</si>
  <si>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</si>
  <si>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</si>
  <si>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</si>
  <si>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</si>
  <si>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</si>
  <si>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</si>
  <si>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</si>
  <si>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</si>
  <si>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</si>
  <si>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</si>
  <si>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</si>
  <si>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</si>
  <si>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</si>
  <si>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</si>
  <si>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</si>
  <si>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</si>
  <si>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</si>
  <si>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</si>
  <si>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</si>
  <si>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</si>
  <si>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</si>
  <si>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</si>
  <si>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</si>
  <si>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</si>
  <si>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</si>
  <si>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</si>
  <si>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</si>
  <si>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</si>
  <si>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</si>
  <si>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</si>
  <si>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</si>
  <si>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</si>
  <si>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</si>
  <si>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</si>
  <si>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</si>
  <si>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</si>
  <si>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</si>
  <si>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</si>
  <si>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</si>
  <si>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</si>
  <si>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</si>
  <si>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</si>
  <si>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</si>
  <si>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</si>
  <si>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</si>
  <si>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</si>
  <si>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</si>
  <si>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</si>
  <si>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</si>
  <si>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</si>
  <si>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Actual 
2018</t>
  </si>
  <si>
    <t>Actual
2017</t>
  </si>
  <si>
    <t>Variance Actual to Budget</t>
  </si>
  <si>
    <t>Services - education process</t>
  </si>
  <si>
    <t>Full Year 2018</t>
  </si>
  <si>
    <t>I4302D</t>
  </si>
  <si>
    <t>I4305D</t>
  </si>
  <si>
    <t>B100</t>
  </si>
  <si>
    <t>Debtors Control Account</t>
  </si>
  <si>
    <t>Forecast</t>
  </si>
  <si>
    <t>6+6</t>
  </si>
  <si>
    <t>July-December</t>
  </si>
  <si>
    <t>January - June</t>
  </si>
  <si>
    <t>Debtors</t>
  </si>
  <si>
    <t>Forecast
2018</t>
  </si>
  <si>
    <t>Variance to Forecast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</si>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</sst>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178" fontId="1" fillId="0" borderId="0" applyFont="0" applyFill="0" applyBorder="0" applyAlignment="0" applyProtection="0"/>
  </cellStyleXfs>
  <cellXfs count="463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0" fontId="198" fillId="0" borderId="33" xfId="0" applyNumberFormat="1" applyFont="1" applyFill="1" applyBorder="1" applyAlignment="1" applyProtection="1">
      <alignment vertical="center"/>
      <protection locked="0"/>
    </xf>
    <xf numFmtId="170" fontId="198" fillId="0" borderId="0" xfId="0" applyNumberFormat="1" applyFont="1" applyFill="1" applyBorder="1" applyAlignment="1" applyProtection="1">
      <alignment vertical="center"/>
      <protection locked="0"/>
    </xf>
    <xf numFmtId="170" fontId="198" fillId="0" borderId="40" xfId="11177" applyNumberFormat="1" applyFont="1" applyFill="1" applyBorder="1" applyAlignment="1" applyProtection="1">
      <alignment vertical="center"/>
    </xf>
    <xf numFmtId="170" fontId="198" fillId="0" borderId="33" xfId="11177" applyNumberFormat="1" applyFont="1" applyFill="1" applyBorder="1" applyAlignment="1" applyProtection="1">
      <alignment vertical="center"/>
    </xf>
    <xf numFmtId="170" fontId="198" fillId="0" borderId="13" xfId="11177" applyNumberFormat="1" applyFont="1" applyFill="1" applyBorder="1" applyAlignment="1" applyProtection="1">
      <alignment vertical="center"/>
    </xf>
    <xf numFmtId="174" fontId="194" fillId="0" borderId="13" xfId="0" applyNumberFormat="1" applyFont="1" applyFill="1" applyBorder="1" applyAlignment="1" applyProtection="1">
      <alignment horizontal="center" vertical="center"/>
      <protection locked="0"/>
    </xf>
    <xf numFmtId="174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8" fillId="0" borderId="13" xfId="11177" applyNumberFormat="1" applyFont="1" applyBorder="1" applyAlignment="1" applyProtection="1">
      <alignment horizontal="right" vertical="center"/>
      <protection locked="0"/>
    </xf>
    <xf numFmtId="174" fontId="198" fillId="0" borderId="0" xfId="11177" applyNumberFormat="1" applyFont="1" applyAlignment="1" applyProtection="1">
      <alignment horizontal="right" vertical="center"/>
      <protection locked="0"/>
    </xf>
    <xf numFmtId="174" fontId="198" fillId="0" borderId="33" xfId="11177" applyNumberFormat="1" applyFont="1" applyFill="1" applyBorder="1" applyAlignment="1" applyProtection="1">
      <alignment horizontal="right" vertical="center"/>
      <protection locked="0"/>
    </xf>
    <xf numFmtId="174" fontId="198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8" fillId="0" borderId="0" xfId="11177" applyNumberFormat="1" applyFont="1" applyFill="1" applyAlignment="1" applyProtection="1">
      <alignment horizontal="right" vertical="center"/>
      <protection locked="0"/>
    </xf>
    <xf numFmtId="174" fontId="198" fillId="0" borderId="0" xfId="0" applyNumberFormat="1" applyFont="1" applyFill="1" applyAlignment="1" applyProtection="1">
      <alignment vertical="center"/>
      <protection locked="0"/>
    </xf>
    <xf numFmtId="174" fontId="198" fillId="0" borderId="0" xfId="11177" applyNumberFormat="1" applyFont="1" applyAlignment="1" applyProtection="1">
      <alignment horizontal="right" vertical="center"/>
    </xf>
    <xf numFmtId="174" fontId="198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4" fillId="0" borderId="30" xfId="0" applyNumberFormat="1" applyFont="1" applyFill="1" applyBorder="1" applyAlignment="1" applyProtection="1">
      <alignment vertical="center"/>
      <protection locked="0"/>
    </xf>
    <xf numFmtId="174" fontId="194" fillId="0" borderId="0" xfId="0" applyNumberFormat="1" applyFont="1" applyFill="1" applyBorder="1" applyAlignment="1" applyProtection="1">
      <alignment vertical="center"/>
      <protection locked="0"/>
    </xf>
    <xf numFmtId="174" fontId="200" fillId="37" borderId="39" xfId="0" applyNumberFormat="1" applyFont="1" applyFill="1" applyBorder="1" applyAlignment="1" applyProtection="1">
      <alignment vertical="center"/>
      <protection locked="0"/>
    </xf>
    <xf numFmtId="174" fontId="200" fillId="37" borderId="34" xfId="0" applyNumberFormat="1" applyFont="1" applyFill="1" applyBorder="1" applyAlignment="1" applyProtection="1">
      <alignment vertical="center"/>
      <protection locked="0"/>
    </xf>
    <xf numFmtId="174" fontId="200" fillId="37" borderId="35" xfId="0" applyNumberFormat="1" applyFont="1" applyFill="1" applyBorder="1" applyAlignment="1" applyProtection="1">
      <alignment vertical="center"/>
      <protection locked="0"/>
    </xf>
    <xf numFmtId="174" fontId="201" fillId="37" borderId="27" xfId="11177" applyNumberFormat="1" applyFont="1" applyFill="1" applyBorder="1" applyAlignment="1" applyProtection="1">
      <alignment vertical="center"/>
      <protection locked="0"/>
    </xf>
    <xf numFmtId="174" fontId="201" fillId="37" borderId="41" xfId="11177" applyNumberFormat="1" applyFont="1" applyFill="1" applyBorder="1" applyAlignment="1" applyProtection="1">
      <alignment vertical="center"/>
      <protection locked="0"/>
    </xf>
    <xf numFmtId="174" fontId="201" fillId="37" borderId="29" xfId="11177" applyNumberFormat="1" applyFont="1" applyFill="1" applyBorder="1" applyAlignment="1" applyProtection="1">
      <alignment vertical="center"/>
      <protection locked="0"/>
    </xf>
    <xf numFmtId="174" fontId="201" fillId="37" borderId="42" xfId="11177" applyNumberFormat="1" applyFont="1" applyFill="1" applyBorder="1" applyAlignment="1" applyProtection="1">
      <alignment vertical="center"/>
      <protection locked="0"/>
    </xf>
    <xf numFmtId="174" fontId="201" fillId="37" borderId="30" xfId="11177" applyNumberFormat="1" applyFont="1" applyFill="1" applyBorder="1" applyAlignment="1" applyProtection="1">
      <alignment vertical="center"/>
      <protection locked="0"/>
    </xf>
    <xf numFmtId="174" fontId="201" fillId="37" borderId="31" xfId="11177" applyNumberFormat="1" applyFont="1" applyFill="1" applyBorder="1" applyAlignment="1" applyProtection="1">
      <alignment vertical="center"/>
      <protection locked="0"/>
    </xf>
    <xf numFmtId="174" fontId="201" fillId="37" borderId="32" xfId="11177" applyNumberFormat="1" applyFont="1" applyFill="1" applyBorder="1" applyAlignment="1" applyProtection="1">
      <alignment vertical="center"/>
      <protection locked="0"/>
    </xf>
    <xf numFmtId="174" fontId="201" fillId="37" borderId="43" xfId="11177" applyNumberFormat="1" applyFont="1" applyFill="1" applyBorder="1" applyAlignment="1" applyProtection="1">
      <alignment vertical="center"/>
      <protection locked="0"/>
    </xf>
    <xf numFmtId="174" fontId="201" fillId="0" borderId="33" xfId="11177" applyNumberFormat="1" applyFont="1" applyFill="1" applyBorder="1" applyAlignment="1" applyProtection="1">
      <alignment vertical="center"/>
      <protection locked="0"/>
    </xf>
    <xf numFmtId="174" fontId="201" fillId="0" borderId="13" xfId="11177" applyNumberFormat="1" applyFont="1" applyFill="1" applyBorder="1" applyAlignment="1" applyProtection="1">
      <alignment vertical="center"/>
      <protection locked="0"/>
    </xf>
    <xf numFmtId="174" fontId="198" fillId="0" borderId="33" xfId="0" applyNumberFormat="1" applyFont="1" applyFill="1" applyBorder="1" applyAlignment="1" applyProtection="1">
      <alignment vertical="center"/>
      <protection locked="0"/>
    </xf>
    <xf numFmtId="174" fontId="198" fillId="0" borderId="0" xfId="0" applyNumberFormat="1" applyFont="1" applyFill="1" applyBorder="1" applyAlignment="1" applyProtection="1">
      <alignment vertical="center"/>
      <protection locked="0"/>
    </xf>
    <xf numFmtId="174" fontId="198" fillId="0" borderId="28" xfId="0" applyNumberFormat="1" applyFont="1" applyFill="1" applyBorder="1" applyAlignment="1" applyProtection="1">
      <alignment vertical="center"/>
      <protection locked="0"/>
    </xf>
    <xf numFmtId="174" fontId="198" fillId="0" borderId="30" xfId="0" applyNumberFormat="1" applyFont="1" applyFill="1" applyBorder="1" applyAlignment="1" applyProtection="1">
      <alignment vertical="center"/>
      <protection locked="0"/>
    </xf>
    <xf numFmtId="174" fontId="198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172" fontId="186" fillId="40" borderId="25" xfId="798" applyNumberFormat="1" applyFont="1" applyFill="1" applyBorder="1"/>
    <xf numFmtId="0" fontId="186" fillId="40" borderId="25" xfId="0" applyFont="1" applyFill="1" applyBorder="1"/>
    <xf numFmtId="172" fontId="190" fillId="40" borderId="25" xfId="798" applyNumberFormat="1" applyFont="1" applyFill="1" applyBorder="1"/>
    <xf numFmtId="169" fontId="186" fillId="39" borderId="25" xfId="798" applyNumberFormat="1" applyFont="1" applyFill="1" applyBorder="1"/>
    <xf numFmtId="172" fontId="186" fillId="39" borderId="25" xfId="798" applyNumberFormat="1" applyFont="1" applyFill="1" applyBorder="1"/>
    <xf numFmtId="0" fontId="185" fillId="40" borderId="0" xfId="0" applyFont="1" applyFill="1" applyBorder="1"/>
    <xf numFmtId="172" fontId="189" fillId="39" borderId="1" xfId="798" applyNumberFormat="1" applyFont="1" applyFill="1" applyBorder="1"/>
    <xf numFmtId="172" fontId="186" fillId="39" borderId="1" xfId="798" applyNumberFormat="1" applyFont="1" applyFill="1" applyBorder="1"/>
    <xf numFmtId="172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0" borderId="25" xfId="0" applyFont="1" applyBorder="1"/>
    <xf numFmtId="9" fontId="186" fillId="40" borderId="0" xfId="0" applyNumberFormat="1" applyFont="1" applyFill="1" applyBorder="1"/>
    <xf numFmtId="0" fontId="186" fillId="40" borderId="0" xfId="0" applyFont="1" applyFill="1" applyBorder="1" applyAlignment="1">
      <alignment vertical="top"/>
    </xf>
    <xf numFmtId="4" fontId="186" fillId="40" borderId="0" xfId="95" applyNumberFormat="1" applyFont="1" applyFill="1" applyBorder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2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0" xfId="0" applyFont="1" applyBorder="1"/>
    <xf numFmtId="17" fontId="187" fillId="0" borderId="8" xfId="0" applyNumberFormat="1" applyFont="1" applyBorder="1" applyAlignment="1">
      <alignment horizontal="center" vertical="center" wrapText="1"/>
    </xf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2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0" fontId="186" fillId="0" borderId="58" xfId="0" applyFont="1" applyBorder="1"/>
    <xf numFmtId="173" fontId="187" fillId="38" borderId="34" xfId="0" applyNumberFormat="1" applyFont="1" applyFill="1" applyBorder="1" applyAlignment="1">
      <alignment vertical="center"/>
    </xf>
    <xf numFmtId="173" fontId="187" fillId="38" borderId="35" xfId="0" applyNumberFormat="1" applyFont="1" applyFill="1" applyBorder="1" applyAlignment="1">
      <alignment vertical="center"/>
    </xf>
    <xf numFmtId="173" fontId="187" fillId="38" borderId="26" xfId="0" applyNumberFormat="1" applyFont="1" applyFill="1" applyBorder="1" applyAlignment="1">
      <alignment vertical="center"/>
    </xf>
    <xf numFmtId="169" fontId="186" fillId="39" borderId="2" xfId="798" applyNumberFormat="1" applyFont="1" applyFill="1" applyBorder="1"/>
    <xf numFmtId="0" fontId="186" fillId="39" borderId="63" xfId="0" applyFont="1" applyFill="1" applyBorder="1"/>
    <xf numFmtId="173" fontId="187" fillId="40" borderId="0" xfId="0" applyNumberFormat="1" applyFont="1" applyFill="1" applyBorder="1" applyAlignment="1">
      <alignment vertical="center"/>
    </xf>
    <xf numFmtId="173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2" fontId="186" fillId="39" borderId="46" xfId="798" applyNumberFormat="1" applyFont="1" applyFill="1" applyBorder="1"/>
    <xf numFmtId="0" fontId="186" fillId="39" borderId="55" xfId="0" applyFont="1" applyFill="1" applyBorder="1"/>
    <xf numFmtId="173" fontId="186" fillId="38" borderId="34" xfId="0" applyNumberFormat="1" applyFont="1" applyFill="1" applyBorder="1" applyAlignment="1">
      <alignment vertical="center"/>
    </xf>
    <xf numFmtId="168" fontId="204" fillId="38" borderId="34" xfId="0" applyNumberFormat="1" applyFont="1" applyFill="1" applyBorder="1"/>
    <xf numFmtId="173" fontId="186" fillId="38" borderId="35" xfId="0" applyNumberFormat="1" applyFont="1" applyFill="1" applyBorder="1" applyAlignment="1">
      <alignment vertical="center"/>
    </xf>
    <xf numFmtId="168" fontId="204" fillId="40" borderId="34" xfId="0" applyNumberFormat="1" applyFont="1" applyFill="1" applyBorder="1"/>
    <xf numFmtId="169" fontId="188" fillId="39" borderId="6" xfId="798" applyNumberFormat="1" applyFont="1" applyFill="1" applyBorder="1"/>
    <xf numFmtId="169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69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6" fontId="205" fillId="40" borderId="0" xfId="0" applyNumberFormat="1" applyFont="1" applyFill="1" applyBorder="1" applyAlignment="1">
      <alignment horizontal="center"/>
    </xf>
    <xf numFmtId="176" fontId="188" fillId="42" borderId="48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7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50" xfId="0" applyNumberFormat="1" applyFont="1" applyFill="1" applyBorder="1" applyAlignment="1">
      <alignment horizontal="center" vertical="center"/>
    </xf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 wrapText="1"/>
    </xf>
    <xf numFmtId="176" fontId="186" fillId="37" borderId="50" xfId="11177" applyNumberFormat="1" applyFont="1" applyFill="1" applyBorder="1" applyAlignment="1">
      <alignment horizontal="center" vertic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 wrapText="1"/>
    </xf>
    <xf numFmtId="176" fontId="186" fillId="39" borderId="50" xfId="11177" applyNumberFormat="1" applyFont="1" applyFill="1" applyBorder="1" applyAlignment="1">
      <alignment horizontal="center" vertical="center"/>
    </xf>
    <xf numFmtId="176" fontId="186" fillId="39" borderId="63" xfId="11177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/>
    </xf>
    <xf numFmtId="176" fontId="186" fillId="37" borderId="50" xfId="0" applyNumberFormat="1" applyFont="1" applyFill="1" applyBorder="1" applyAlignment="1">
      <alignment horizontal="center"/>
    </xf>
    <xf numFmtId="176" fontId="186" fillId="39" borderId="62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198" fillId="0" borderId="0" xfId="11177" applyNumberFormat="1" applyFont="1" applyBorder="1" applyAlignment="1" applyProtection="1">
      <alignment horizontal="right" vertical="center"/>
    </xf>
    <xf numFmtId="174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4" fontId="208" fillId="0" borderId="0" xfId="0" applyNumberFormat="1" applyFont="1" applyFill="1" applyAlignment="1">
      <alignment horizontal="center"/>
    </xf>
    <xf numFmtId="174" fontId="207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176" fontId="188" fillId="46" borderId="47" xfId="0" applyNumberFormat="1" applyFont="1" applyFill="1" applyBorder="1" applyAlignment="1">
      <alignment horizontal="center" vertical="top" wrapText="1"/>
    </xf>
    <xf numFmtId="176" fontId="186" fillId="46" borderId="52" xfId="0" applyNumberFormat="1" applyFont="1" applyFill="1" applyBorder="1" applyAlignment="1">
      <alignment horizontal="center" vertical="center"/>
    </xf>
    <xf numFmtId="176" fontId="186" fillId="46" borderId="35" xfId="0" applyNumberFormat="1" applyFont="1" applyFill="1" applyBorder="1" applyAlignment="1">
      <alignment horizontal="center" vertical="center"/>
    </xf>
    <xf numFmtId="176" fontId="186" fillId="46" borderId="50" xfId="11177" applyNumberFormat="1" applyFont="1" applyFill="1" applyBorder="1" applyAlignment="1">
      <alignment horizontal="center" vertical="center"/>
    </xf>
    <xf numFmtId="176" fontId="186" fillId="46" borderId="44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/>
    </xf>
    <xf numFmtId="176" fontId="187" fillId="46" borderId="64" xfId="0" applyNumberFormat="1" applyFont="1" applyFill="1" applyBorder="1" applyAlignment="1">
      <alignment horizontal="center" vertical="center"/>
    </xf>
    <xf numFmtId="0" fontId="212" fillId="0" borderId="0" xfId="0" applyFont="1"/>
    <xf numFmtId="176" fontId="213" fillId="40" borderId="0" xfId="0" applyNumberFormat="1" applyFont="1" applyFill="1" applyBorder="1" applyAlignment="1">
      <alignment horizontal="center"/>
    </xf>
    <xf numFmtId="173" fontId="187" fillId="38" borderId="64" xfId="0" applyNumberFormat="1" applyFont="1" applyFill="1" applyBorder="1" applyAlignment="1">
      <alignment vertical="center"/>
    </xf>
    <xf numFmtId="168" fontId="204" fillId="38" borderId="64" xfId="0" applyNumberFormat="1" applyFont="1" applyFill="1" applyBorder="1"/>
    <xf numFmtId="176" fontId="186" fillId="46" borderId="64" xfId="0" applyNumberFormat="1" applyFont="1" applyFill="1" applyBorder="1" applyAlignment="1">
      <alignment horizontal="center" vertical="center"/>
    </xf>
    <xf numFmtId="168" fontId="204" fillId="38" borderId="35" xfId="0" applyNumberFormat="1" applyFont="1" applyFill="1" applyBorder="1"/>
    <xf numFmtId="0" fontId="187" fillId="39" borderId="37" xfId="0" applyFont="1" applyFill="1" applyBorder="1"/>
    <xf numFmtId="171" fontId="187" fillId="40" borderId="0" xfId="0" applyNumberFormat="1" applyFont="1" applyFill="1" applyBorder="1" applyAlignment="1">
      <alignment horizontal="left"/>
    </xf>
    <xf numFmtId="176" fontId="186" fillId="42" borderId="62" xfId="0" applyNumberFormat="1" applyFont="1" applyFill="1" applyBorder="1" applyAlignment="1">
      <alignment horizontal="center" vertical="center"/>
    </xf>
    <xf numFmtId="176" fontId="186" fillId="37" borderId="63" xfId="0" applyNumberFormat="1" applyFont="1" applyFill="1" applyBorder="1" applyAlignment="1">
      <alignment horizontal="center" vertical="center"/>
    </xf>
    <xf numFmtId="176" fontId="186" fillId="46" borderId="65" xfId="0" applyNumberFormat="1" applyFont="1" applyFill="1" applyBorder="1" applyAlignment="1">
      <alignment horizontal="center" vertical="center"/>
    </xf>
    <xf numFmtId="172" fontId="186" fillId="40" borderId="2" xfId="798" applyNumberFormat="1" applyFont="1" applyFill="1" applyBorder="1"/>
    <xf numFmtId="174" fontId="187" fillId="41" borderId="64" xfId="0" applyNumberFormat="1" applyFont="1" applyFill="1" applyBorder="1" applyAlignment="1">
      <alignment horizontal="center" vertical="center" wrapText="1"/>
    </xf>
    <xf numFmtId="176" fontId="187" fillId="46" borderId="54" xfId="0" applyNumberFormat="1" applyFont="1" applyFill="1" applyBorder="1" applyAlignment="1">
      <alignment horizontal="center" vertical="center"/>
    </xf>
    <xf numFmtId="0" fontId="187" fillId="41" borderId="64" xfId="0" applyFont="1" applyFill="1" applyBorder="1" applyAlignment="1">
      <alignment horizontal="center" vertical="center"/>
    </xf>
    <xf numFmtId="176" fontId="186" fillId="39" borderId="8" xfId="0" applyNumberFormat="1" applyFont="1" applyFill="1" applyBorder="1" applyAlignment="1">
      <alignment horizontal="center" vertical="center"/>
    </xf>
    <xf numFmtId="168" fontId="187" fillId="45" borderId="64" xfId="0" applyNumberFormat="1" applyFont="1" applyFill="1" applyBorder="1"/>
    <xf numFmtId="176" fontId="186" fillId="39" borderId="52" xfId="11177" applyNumberFormat="1" applyFont="1" applyFill="1" applyBorder="1" applyAlignment="1">
      <alignment horizontal="center" vertical="center"/>
    </xf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2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0" fontId="203" fillId="40" borderId="37" xfId="0" applyFont="1" applyFill="1" applyBorder="1"/>
    <xf numFmtId="168" fontId="204" fillId="40" borderId="0" xfId="0" applyNumberFormat="1" applyFont="1" applyFill="1" applyBorder="1"/>
    <xf numFmtId="168" fontId="204" fillId="38" borderId="59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/>
    </xf>
    <xf numFmtId="176" fontId="186" fillId="46" borderId="72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0" borderId="34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76" fontId="186" fillId="39" borderId="73" xfId="0" applyNumberFormat="1" applyFont="1" applyFill="1" applyBorder="1" applyAlignment="1">
      <alignment horizontal="center" vertical="center"/>
    </xf>
    <xf numFmtId="168" fontId="204" fillId="40" borderId="13" xfId="0" applyNumberFormat="1" applyFont="1" applyFill="1" applyBorder="1"/>
    <xf numFmtId="169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5" fillId="40" borderId="0" xfId="0" applyFont="1" applyFill="1" applyBorder="1"/>
    <xf numFmtId="175" fontId="186" fillId="40" borderId="0" xfId="0" applyNumberFormat="1" applyFont="1" applyFill="1" applyBorder="1"/>
    <xf numFmtId="2" fontId="205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174" fontId="188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3" fillId="40" borderId="0" xfId="0" applyNumberFormat="1" applyFont="1" applyFill="1" applyBorder="1"/>
    <xf numFmtId="0" fontId="203" fillId="40" borderId="0" xfId="0" applyFont="1" applyFill="1"/>
    <xf numFmtId="1" fontId="186" fillId="40" borderId="0" xfId="0" applyNumberFormat="1" applyFont="1" applyFill="1"/>
    <xf numFmtId="174" fontId="154" fillId="0" borderId="0" xfId="0" applyNumberFormat="1" applyFont="1" applyFill="1" applyProtection="1">
      <protection locked="0"/>
    </xf>
    <xf numFmtId="174" fontId="209" fillId="0" borderId="25" xfId="11177" applyNumberFormat="1" applyFont="1" applyFill="1" applyBorder="1" applyAlignment="1">
      <alignment horizontal="center"/>
    </xf>
    <xf numFmtId="174" fontId="209" fillId="0" borderId="25" xfId="0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10" fillId="0" borderId="0" xfId="11177" applyNumberFormat="1" applyFont="1" applyFill="1" applyBorder="1" applyAlignment="1">
      <alignment horizontal="center"/>
    </xf>
    <xf numFmtId="174" fontId="210" fillId="0" borderId="0" xfId="0" applyNumberFormat="1" applyFont="1" applyFill="1" applyBorder="1" applyAlignment="1">
      <alignment horizontal="center"/>
    </xf>
    <xf numFmtId="174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174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173" fontId="186" fillId="40" borderId="0" xfId="0" applyNumberFormat="1" applyFont="1" applyFill="1" applyBorder="1" applyAlignment="1">
      <alignment vertical="center"/>
    </xf>
    <xf numFmtId="0" fontId="1" fillId="0" borderId="0" xfId="22353"/>
    <xf numFmtId="176" fontId="186" fillId="0" borderId="52" xfId="22353" applyNumberFormat="1" applyFont="1" applyFill="1" applyBorder="1" applyAlignment="1">
      <alignment horizontal="center" vertical="center"/>
    </xf>
    <xf numFmtId="0" fontId="187" fillId="40" borderId="0" xfId="0" applyFont="1" applyFill="1" applyBorder="1" applyAlignment="1">
      <alignment horizontal="center"/>
    </xf>
    <xf numFmtId="169" fontId="187" fillId="39" borderId="6" xfId="798" applyNumberFormat="1" applyFont="1" applyFill="1" applyBorder="1" applyAlignment="1">
      <alignment horizontal="center"/>
    </xf>
    <xf numFmtId="169" fontId="187" fillId="39" borderId="56" xfId="798" applyNumberFormat="1" applyFont="1" applyFill="1" applyBorder="1" applyAlignment="1">
      <alignment horizontal="center"/>
    </xf>
    <xf numFmtId="173" fontId="187" fillId="40" borderId="34" xfId="0" applyNumberFormat="1" applyFont="1" applyFill="1" applyBorder="1" applyAlignment="1">
      <alignment horizontal="center" vertical="center"/>
    </xf>
    <xf numFmtId="169" fontId="187" fillId="39" borderId="8" xfId="798" applyNumberFormat="1" applyFont="1" applyFill="1" applyBorder="1" applyAlignment="1">
      <alignment horizontal="center"/>
    </xf>
    <xf numFmtId="0" fontId="188" fillId="40" borderId="6" xfId="798" applyFont="1" applyFill="1" applyBorder="1" applyAlignment="1">
      <alignment horizontal="center"/>
    </xf>
    <xf numFmtId="169" fontId="188" fillId="40" borderId="6" xfId="798" applyNumberFormat="1" applyFont="1" applyFill="1" applyBorder="1" applyAlignment="1">
      <alignment horizontal="center"/>
    </xf>
    <xf numFmtId="173" fontId="187" fillId="38" borderId="34" xfId="0" applyNumberFormat="1" applyFont="1" applyFill="1" applyBorder="1" applyAlignment="1">
      <alignment horizontal="center" vertical="center"/>
    </xf>
    <xf numFmtId="173" fontId="187" fillId="38" borderId="13" xfId="0" applyNumberFormat="1" applyFont="1" applyFill="1" applyBorder="1" applyAlignment="1">
      <alignment horizontal="center" vertical="center"/>
    </xf>
    <xf numFmtId="0" fontId="187" fillId="39" borderId="8" xfId="0" applyFont="1" applyFill="1" applyBorder="1" applyAlignment="1">
      <alignment horizontal="center"/>
    </xf>
    <xf numFmtId="169" fontId="187" fillId="40" borderId="6" xfId="798" applyNumberFormat="1" applyFont="1" applyFill="1" applyBorder="1" applyAlignment="1">
      <alignment horizontal="center"/>
    </xf>
    <xf numFmtId="169" fontId="187" fillId="39" borderId="15" xfId="798" applyNumberFormat="1" applyFont="1" applyFill="1" applyBorder="1" applyAlignment="1">
      <alignment horizontal="center"/>
    </xf>
    <xf numFmtId="0" fontId="188" fillId="39" borderId="8" xfId="798" applyFont="1" applyFill="1" applyBorder="1" applyAlignment="1">
      <alignment horizontal="center"/>
    </xf>
    <xf numFmtId="169" fontId="188" fillId="39" borderId="6" xfId="798" applyNumberFormat="1" applyFont="1" applyFill="1" applyBorder="1" applyAlignment="1">
      <alignment horizontal="center"/>
    </xf>
    <xf numFmtId="0" fontId="188" fillId="39" borderId="6" xfId="798" applyFont="1" applyFill="1" applyBorder="1" applyAlignment="1">
      <alignment horizontal="center"/>
    </xf>
    <xf numFmtId="169" fontId="188" fillId="39" borderId="15" xfId="798" applyNumberFormat="1" applyFont="1" applyFill="1" applyBorder="1" applyAlignment="1">
      <alignment horizontal="center"/>
    </xf>
    <xf numFmtId="173" fontId="186" fillId="38" borderId="34" xfId="0" applyNumberFormat="1" applyFont="1" applyFill="1" applyBorder="1" applyAlignment="1">
      <alignment horizontal="center" vertical="center"/>
    </xf>
    <xf numFmtId="173" fontId="187" fillId="40" borderId="0" xfId="0" applyNumberFormat="1" applyFont="1" applyFill="1" applyBorder="1" applyAlignment="1">
      <alignment horizontal="center" vertical="center"/>
    </xf>
    <xf numFmtId="0" fontId="187" fillId="40" borderId="0" xfId="0" applyNumberFormat="1" applyFont="1" applyFill="1" applyBorder="1" applyAlignment="1">
      <alignment horizontal="center"/>
    </xf>
    <xf numFmtId="0" fontId="187" fillId="40" borderId="0" xfId="0" applyFont="1" applyFill="1" applyAlignment="1">
      <alignment horizontal="center"/>
    </xf>
    <xf numFmtId="0" fontId="187" fillId="0" borderId="0" xfId="0" applyFont="1" applyAlignment="1">
      <alignment horizontal="center"/>
    </xf>
    <xf numFmtId="174" fontId="154" fillId="0" borderId="0" xfId="0" applyNumberFormat="1" applyFont="1" applyFill="1" applyProtection="1"/>
    <xf numFmtId="0" fontId="187" fillId="39" borderId="57" xfId="0" applyFont="1" applyFill="1" applyBorder="1"/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176" fontId="186" fillId="0" borderId="52" xfId="0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6" fontId="186" fillId="39" borderId="65" xfId="0" applyNumberFormat="1" applyFont="1" applyFill="1" applyBorder="1" applyAlignment="1">
      <alignment horizontal="center" vertical="center"/>
    </xf>
    <xf numFmtId="168" fontId="204" fillId="40" borderId="64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69" xfId="11177" applyNumberFormat="1" applyFont="1" applyFill="1" applyBorder="1" applyAlignment="1">
      <alignment horizontal="center" vertical="center"/>
    </xf>
    <xf numFmtId="176" fontId="186" fillId="0" borderId="50" xfId="11177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4" xfId="0" applyNumberFormat="1" applyFont="1" applyFill="1" applyBorder="1" applyAlignment="1">
      <alignment horizontal="center" vertical="center"/>
    </xf>
    <xf numFmtId="168" fontId="204" fillId="40" borderId="58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4" xfId="0" applyNumberFormat="1" applyFont="1" applyFill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176" fontId="186" fillId="0" borderId="50" xfId="0" applyNumberFormat="1" applyFont="1" applyFill="1" applyBorder="1" applyAlignment="1">
      <alignment horizontal="center" vertical="center"/>
    </xf>
    <xf numFmtId="176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7" xfId="11177" applyNumberFormat="1" applyFont="1" applyFill="1" applyBorder="1" applyAlignment="1">
      <alignment horizontal="center" vertical="center"/>
    </xf>
    <xf numFmtId="176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6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9" xfId="11177" applyNumberFormat="1" applyFont="1" applyFill="1" applyBorder="1" applyAlignment="1">
      <alignment horizontal="center" vertical="center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/>
    </xf>
    <xf numFmtId="176" fontId="186" fillId="0" borderId="50" xfId="0" applyNumberFormat="1" applyFont="1" applyFill="1" applyBorder="1" applyAlignment="1">
      <alignment horizontal="center"/>
    </xf>
    <xf numFmtId="164" fontId="193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14" fontId="209" fillId="39" borderId="0" xfId="0" applyNumberFormat="1" applyFont="1" applyFill="1" applyBorder="1" applyAlignment="1">
      <alignment horizontal="center"/>
    </xf>
    <xf numFmtId="174" fontId="209" fillId="0" borderId="0" xfId="11177" applyNumberFormat="1" applyFont="1" applyFill="1" applyBorder="1" applyAlignment="1">
      <alignment horizontal="center"/>
    </xf>
    <xf numFmtId="174" fontId="209" fillId="0" borderId="0" xfId="0" applyNumberFormat="1" applyFont="1" applyFill="1" applyBorder="1" applyAlignment="1">
      <alignment horizontal="center"/>
    </xf>
    <xf numFmtId="174" fontId="208" fillId="0" borderId="0" xfId="0" applyNumberFormat="1" applyFont="1" applyFill="1" applyBorder="1" applyAlignment="1">
      <alignment horizontal="center"/>
    </xf>
    <xf numFmtId="174" fontId="207" fillId="0" borderId="0" xfId="0" applyNumberFormat="1" applyFont="1" applyFill="1" applyBorder="1" applyAlignment="1">
      <alignment horizontal="center"/>
    </xf>
    <xf numFmtId="174" fontId="0" fillId="0" borderId="0" xfId="0" applyNumberFormat="1"/>
    <xf numFmtId="4" fontId="198" fillId="0" borderId="0" xfId="0" applyNumberFormat="1" applyFont="1" applyFill="1" applyAlignment="1" applyProtection="1">
      <alignment vertical="center"/>
      <protection locked="0"/>
    </xf>
    <xf numFmtId="176" fontId="187" fillId="47" borderId="35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 wrapText="1"/>
    </xf>
    <xf numFmtId="176" fontId="186" fillId="41" borderId="64" xfId="0" applyNumberFormat="1" applyFont="1" applyFill="1" applyBorder="1" applyAlignment="1">
      <alignment horizontal="center" vertical="center"/>
    </xf>
    <xf numFmtId="176" fontId="187" fillId="47" borderId="34" xfId="0" applyNumberFormat="1" applyFont="1" applyFill="1" applyBorder="1" applyAlignment="1">
      <alignment horizontal="center" vertical="center"/>
    </xf>
    <xf numFmtId="176" fontId="187" fillId="47" borderId="64" xfId="0" applyNumberFormat="1" applyFont="1" applyFill="1" applyBorder="1" applyAlignment="1">
      <alignment horizontal="center" vertical="center"/>
    </xf>
    <xf numFmtId="176" fontId="188" fillId="48" borderId="48" xfId="0" applyNumberFormat="1" applyFont="1" applyFill="1" applyBorder="1" applyAlignment="1">
      <alignment horizontal="center" vertical="top" wrapText="1"/>
    </xf>
    <xf numFmtId="176" fontId="188" fillId="48" borderId="47" xfId="0" applyNumberFormat="1" applyFont="1" applyFill="1" applyBorder="1" applyAlignment="1">
      <alignment horizontal="center" vertical="top" wrapText="1"/>
    </xf>
    <xf numFmtId="176" fontId="186" fillId="48" borderId="50" xfId="0" applyNumberFormat="1" applyFont="1" applyFill="1" applyBorder="1" applyAlignment="1">
      <alignment horizontal="center" vertical="center"/>
    </xf>
    <xf numFmtId="176" fontId="186" fillId="48" borderId="68" xfId="0" applyNumberFormat="1" applyFont="1" applyFill="1" applyBorder="1" applyAlignment="1">
      <alignment horizontal="center" vertical="center"/>
    </xf>
    <xf numFmtId="176" fontId="187" fillId="48" borderId="34" xfId="0" applyNumberFormat="1" applyFont="1" applyFill="1" applyBorder="1" applyAlignment="1">
      <alignment horizontal="center" vertical="center"/>
    </xf>
    <xf numFmtId="176" fontId="186" fillId="48" borderId="55" xfId="0" applyNumberFormat="1" applyFont="1" applyFill="1" applyBorder="1" applyAlignment="1">
      <alignment horizontal="center" vertical="center"/>
    </xf>
    <xf numFmtId="176" fontId="186" fillId="48" borderId="50" xfId="11177" applyNumberFormat="1" applyFont="1" applyFill="1" applyBorder="1" applyAlignment="1">
      <alignment horizontal="center" vertical="center"/>
    </xf>
    <xf numFmtId="176" fontId="186" fillId="48" borderId="44" xfId="0" applyNumberFormat="1" applyFont="1" applyFill="1" applyBorder="1" applyAlignment="1">
      <alignment horizontal="center" vertical="center"/>
    </xf>
    <xf numFmtId="176" fontId="186" fillId="48" borderId="63" xfId="0" applyNumberFormat="1" applyFont="1" applyFill="1" applyBorder="1" applyAlignment="1">
      <alignment horizontal="center" vertical="center"/>
    </xf>
    <xf numFmtId="176" fontId="186" fillId="48" borderId="35" xfId="0" applyNumberFormat="1" applyFont="1" applyFill="1" applyBorder="1" applyAlignment="1">
      <alignment horizontal="center" vertical="center"/>
    </xf>
    <xf numFmtId="176" fontId="186" fillId="48" borderId="55" xfId="11177" applyNumberFormat="1" applyFont="1" applyFill="1" applyBorder="1" applyAlignment="1">
      <alignment horizontal="center" vertical="center"/>
    </xf>
    <xf numFmtId="176" fontId="186" fillId="48" borderId="49" xfId="0" applyNumberFormat="1" applyFont="1" applyFill="1" applyBorder="1" applyAlignment="1">
      <alignment horizontal="center" vertical="center" wrapText="1"/>
    </xf>
    <xf numFmtId="176" fontId="186" fillId="48" borderId="63" xfId="11177" applyNumberFormat="1" applyFont="1" applyFill="1" applyBorder="1" applyAlignment="1">
      <alignment horizontal="center" vertical="center"/>
    </xf>
    <xf numFmtId="176" fontId="186" fillId="48" borderId="50" xfId="0" applyNumberFormat="1" applyFont="1" applyFill="1" applyBorder="1" applyAlignment="1">
      <alignment horizontal="center"/>
    </xf>
    <xf numFmtId="176" fontId="188" fillId="46" borderId="57" xfId="0" applyNumberFormat="1" applyFont="1" applyFill="1" applyBorder="1" applyAlignment="1">
      <alignment horizontal="center" vertical="top" wrapText="1"/>
    </xf>
    <xf numFmtId="176" fontId="188" fillId="46" borderId="60" xfId="0" applyNumberFormat="1" applyFont="1" applyFill="1" applyBorder="1" applyAlignment="1">
      <alignment horizontal="center" vertical="top" wrapText="1"/>
    </xf>
    <xf numFmtId="176" fontId="187" fillId="41" borderId="66" xfId="0" applyNumberFormat="1" applyFont="1" applyFill="1" applyBorder="1" applyAlignment="1">
      <alignment horizontal="center" vertical="center"/>
    </xf>
    <xf numFmtId="176" fontId="187" fillId="41" borderId="67" xfId="0" applyNumberFormat="1" applyFont="1" applyFill="1" applyBorder="1" applyAlignment="1">
      <alignment horizontal="center" vertical="center"/>
    </xf>
    <xf numFmtId="176" fontId="187" fillId="41" borderId="68" xfId="0" applyNumberFormat="1" applyFont="1" applyFill="1" applyBorder="1" applyAlignment="1">
      <alignment horizontal="center" vertical="center"/>
    </xf>
    <xf numFmtId="49" fontId="187" fillId="41" borderId="26" xfId="0" applyNumberFormat="1" applyFont="1" applyFill="1" applyBorder="1" applyAlignment="1">
      <alignment horizontal="center" vertical="center"/>
    </xf>
    <xf numFmtId="49" fontId="187" fillId="41" borderId="34" xfId="0" applyNumberFormat="1" applyFont="1" applyFill="1" applyBorder="1" applyAlignment="1">
      <alignment horizontal="center" vertical="center"/>
    </xf>
    <xf numFmtId="49" fontId="187" fillId="41" borderId="35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4" fontId="187" fillId="41" borderId="57" xfId="0" applyNumberFormat="1" applyFont="1" applyFill="1" applyBorder="1" applyAlignment="1">
      <alignment horizontal="center" vertical="center" wrapText="1"/>
    </xf>
    <xf numFmtId="174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CK544"/>
  <sheetViews>
    <sheetView tabSelected="1" topLeftCell="A49" zoomScale="90" zoomScaleNormal="90" zoomScaleSheetLayoutView="85" workbookViewId="0">
      <selection activeCell="H90" sqref="H90"/>
    </sheetView>
  </sheetViews>
  <sheetFormatPr defaultColWidth="9.1796875" defaultRowHeight="12.75" customHeight="1" x14ac:dyDescent="0.3"/>
  <cols>
    <col min="1" max="1" width="3" style="149" customWidth="1"/>
    <col min="2" max="2" width="43.26953125" style="80" customWidth="1"/>
    <col min="3" max="8" width="11" style="244" customWidth="1"/>
    <col min="9" max="10" width="11" style="244" hidden="1" customWidth="1"/>
    <col min="11" max="13" width="11" style="244" customWidth="1"/>
    <col min="14" max="16" width="10.7265625" style="244" hidden="1" customWidth="1"/>
    <col min="17" max="17" width="2" style="80" customWidth="1"/>
    <col min="18" max="18" width="40.7265625" style="80" customWidth="1"/>
    <col min="19" max="19" width="10.7265625" style="244" hidden="1" customWidth="1"/>
    <col min="20" max="20" width="13" style="375" bestFit="1" customWidth="1"/>
    <col min="21" max="32" width="11.54296875" style="80" bestFit="1" customWidth="1"/>
    <col min="33" max="33" width="17" style="81" bestFit="1" customWidth="1"/>
    <col min="34" max="34" width="9.1796875" style="80" customWidth="1"/>
    <col min="35" max="89" width="9.1796875" style="317"/>
    <col min="90" max="16384" width="9.1796875" style="80"/>
  </cols>
  <sheetData>
    <row r="1" spans="1:89" ht="12.75" customHeight="1" x14ac:dyDescent="0.35">
      <c r="B1" s="157" t="s">
        <v>774</v>
      </c>
      <c r="C1" s="213"/>
      <c r="D1" s="213"/>
      <c r="E1" s="267"/>
      <c r="F1" s="267"/>
      <c r="G1" s="267"/>
      <c r="H1" s="267"/>
      <c r="I1" s="267"/>
      <c r="J1" s="267"/>
      <c r="K1" s="267"/>
      <c r="L1" s="267"/>
      <c r="M1" s="267"/>
      <c r="N1" s="218"/>
      <c r="O1" s="218"/>
      <c r="P1" s="218"/>
      <c r="Q1" s="149"/>
      <c r="R1" s="149"/>
      <c r="S1" s="218"/>
      <c r="T1" s="35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50"/>
      <c r="AH1" s="149"/>
      <c r="AI1" s="149"/>
    </row>
    <row r="2" spans="1:89" ht="12.75" customHeight="1" x14ac:dyDescent="0.35">
      <c r="B2" s="157" t="s">
        <v>985</v>
      </c>
      <c r="C2" s="213" t="s">
        <v>1028</v>
      </c>
      <c r="D2" s="213">
        <v>8</v>
      </c>
      <c r="E2" s="267"/>
      <c r="F2" s="267"/>
      <c r="G2" s="267"/>
      <c r="H2" s="267"/>
      <c r="I2" s="267"/>
      <c r="J2" s="267"/>
      <c r="K2" s="267"/>
      <c r="L2" s="267"/>
      <c r="M2" s="267"/>
      <c r="N2" s="218"/>
      <c r="O2" s="218"/>
      <c r="P2" s="218"/>
      <c r="Q2" s="149"/>
      <c r="R2" s="163"/>
      <c r="S2" s="218"/>
      <c r="T2" s="355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0"/>
      <c r="AH2" s="149"/>
      <c r="AI2" s="149"/>
    </row>
    <row r="3" spans="1:89" ht="12.75" customHeight="1" thickBot="1" x14ac:dyDescent="0.35">
      <c r="B3" s="273">
        <v>43343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57"/>
      <c r="O3" s="257"/>
      <c r="P3" s="257"/>
      <c r="Q3" s="149"/>
      <c r="R3" s="163"/>
      <c r="S3" s="257"/>
      <c r="T3" s="355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50"/>
      <c r="AH3" s="149"/>
      <c r="AI3" s="149"/>
    </row>
    <row r="4" spans="1:89" ht="12.75" customHeight="1" thickBot="1" x14ac:dyDescent="0.35">
      <c r="B4" s="148"/>
      <c r="C4" s="451" t="s">
        <v>1091</v>
      </c>
      <c r="D4" s="452"/>
      <c r="E4" s="453"/>
      <c r="F4" s="448" t="s">
        <v>963</v>
      </c>
      <c r="G4" s="449"/>
      <c r="H4" s="450"/>
      <c r="I4" s="427" t="s">
        <v>1084</v>
      </c>
      <c r="J4" s="427" t="s">
        <v>1084</v>
      </c>
      <c r="K4" s="427" t="s">
        <v>1084</v>
      </c>
      <c r="L4" s="427" t="s">
        <v>1084</v>
      </c>
      <c r="M4" s="278" t="s">
        <v>1006</v>
      </c>
      <c r="N4" s="446" t="s">
        <v>1069</v>
      </c>
      <c r="O4" s="446" t="s">
        <v>1071</v>
      </c>
      <c r="P4" s="446" t="s">
        <v>1074</v>
      </c>
      <c r="Q4" s="149"/>
      <c r="R4" s="280" t="s">
        <v>993</v>
      </c>
      <c r="S4" s="279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4"/>
      <c r="AI4" s="149"/>
    </row>
    <row r="5" spans="1:89" s="82" customFormat="1" ht="26.5" thickBot="1" x14ac:dyDescent="0.3">
      <c r="A5" s="164"/>
      <c r="B5" s="196"/>
      <c r="C5" s="214" t="s">
        <v>1075</v>
      </c>
      <c r="D5" s="215" t="s">
        <v>975</v>
      </c>
      <c r="E5" s="216" t="s">
        <v>1073</v>
      </c>
      <c r="F5" s="214" t="s">
        <v>1075</v>
      </c>
      <c r="G5" s="215" t="s">
        <v>1090</v>
      </c>
      <c r="H5" s="216" t="s">
        <v>1089</v>
      </c>
      <c r="I5" s="432" t="s">
        <v>1087</v>
      </c>
      <c r="J5" s="433" t="s">
        <v>1086</v>
      </c>
      <c r="K5" s="433" t="s">
        <v>1085</v>
      </c>
      <c r="L5" s="433" t="s">
        <v>975</v>
      </c>
      <c r="M5" s="216" t="s">
        <v>1073</v>
      </c>
      <c r="N5" s="447"/>
      <c r="O5" s="447"/>
      <c r="P5" s="447"/>
      <c r="Q5" s="164"/>
      <c r="R5" s="180"/>
      <c r="S5" s="258" t="s">
        <v>1069</v>
      </c>
      <c r="T5" s="179" t="s">
        <v>1079</v>
      </c>
      <c r="U5" s="166">
        <v>43101</v>
      </c>
      <c r="V5" s="166">
        <v>43132</v>
      </c>
      <c r="W5" s="166">
        <v>43160</v>
      </c>
      <c r="X5" s="166">
        <v>43191</v>
      </c>
      <c r="Y5" s="166">
        <v>43221</v>
      </c>
      <c r="Z5" s="166">
        <v>43252</v>
      </c>
      <c r="AA5" s="166">
        <v>43282</v>
      </c>
      <c r="AB5" s="166">
        <v>43313</v>
      </c>
      <c r="AC5" s="166">
        <v>43344</v>
      </c>
      <c r="AD5" s="166">
        <v>43374</v>
      </c>
      <c r="AE5" s="166">
        <v>43405</v>
      </c>
      <c r="AF5" s="166">
        <v>43435</v>
      </c>
      <c r="AG5" s="255" t="s">
        <v>994</v>
      </c>
      <c r="AH5" s="256"/>
      <c r="AI5" s="164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</row>
    <row r="6" spans="1:89" ht="12.75" customHeight="1" x14ac:dyDescent="0.3">
      <c r="B6" s="167" t="s">
        <v>1041</v>
      </c>
      <c r="C6" s="219"/>
      <c r="D6" s="220"/>
      <c r="E6" s="221"/>
      <c r="F6" s="219"/>
      <c r="G6" s="220"/>
      <c r="H6" s="221"/>
      <c r="I6" s="221"/>
      <c r="J6" s="221"/>
      <c r="K6" s="434"/>
      <c r="L6" s="221"/>
      <c r="M6" s="221"/>
      <c r="N6" s="221"/>
      <c r="O6" s="221"/>
      <c r="P6" s="221"/>
      <c r="Q6" s="149"/>
      <c r="R6" s="185" t="s">
        <v>1041</v>
      </c>
      <c r="S6" s="221"/>
      <c r="T6" s="3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73" t="b">
        <f>AG6=T6</f>
        <v>1</v>
      </c>
      <c r="AI6" s="149"/>
    </row>
    <row r="7" spans="1:89" ht="12.75" customHeight="1" x14ac:dyDescent="0.3">
      <c r="B7" s="170" t="s">
        <v>775</v>
      </c>
      <c r="C7" s="222">
        <f>-'TB (2) -August'!D51-'TB (2) -August'!C52</f>
        <v>25012.17</v>
      </c>
      <c r="D7" s="223">
        <f>+C7-E7</f>
        <v>-9154.496666666666</v>
      </c>
      <c r="E7" s="224">
        <f>U7</f>
        <v>34166.666666666664</v>
      </c>
      <c r="F7" s="222">
        <f>-TB!D51-TB!C52</f>
        <v>267967.32</v>
      </c>
      <c r="G7" s="223">
        <f>+F7-H7</f>
        <v>-5366.0100000000093</v>
      </c>
      <c r="H7" s="224">
        <f>ROUND(SUMIF($U$5:$AF$5,"&lt;="&amp;$B$3,U7:AF7),2)</f>
        <v>273333.33</v>
      </c>
      <c r="I7" s="224">
        <v>168675</v>
      </c>
      <c r="J7" s="224">
        <v>241325</v>
      </c>
      <c r="K7" s="434">
        <f>I7+J7</f>
        <v>410000</v>
      </c>
      <c r="L7" s="224">
        <f>K7-M7</f>
        <v>0</v>
      </c>
      <c r="M7" s="224">
        <v>410000</v>
      </c>
      <c r="N7" s="259">
        <v>360000.41000000003</v>
      </c>
      <c r="O7" s="259">
        <f>N7-M7</f>
        <v>-49999.589999999967</v>
      </c>
      <c r="P7" s="259">
        <f>F7-N7</f>
        <v>-92033.090000000026</v>
      </c>
      <c r="Q7" s="149"/>
      <c r="R7" s="184" t="s">
        <v>775</v>
      </c>
      <c r="S7" s="259">
        <v>360000.41000000003</v>
      </c>
      <c r="T7" s="354">
        <f>Budget!E7</f>
        <v>410000</v>
      </c>
      <c r="U7" s="152">
        <f t="shared" ref="U7:AF7" si="0">$T7/12</f>
        <v>34166.666666666664</v>
      </c>
      <c r="V7" s="152">
        <f t="shared" si="0"/>
        <v>34166.666666666664</v>
      </c>
      <c r="W7" s="152">
        <f t="shared" si="0"/>
        <v>34166.666666666664</v>
      </c>
      <c r="X7" s="152">
        <f t="shared" si="0"/>
        <v>34166.666666666664</v>
      </c>
      <c r="Y7" s="152">
        <f t="shared" si="0"/>
        <v>34166.666666666664</v>
      </c>
      <c r="Z7" s="152">
        <f t="shared" si="0"/>
        <v>34166.666666666664</v>
      </c>
      <c r="AA7" s="152">
        <f t="shared" si="0"/>
        <v>34166.666666666664</v>
      </c>
      <c r="AB7" s="152">
        <f t="shared" si="0"/>
        <v>34166.666666666664</v>
      </c>
      <c r="AC7" s="152">
        <f t="shared" si="0"/>
        <v>34166.666666666664</v>
      </c>
      <c r="AD7" s="152">
        <f t="shared" si="0"/>
        <v>34166.666666666664</v>
      </c>
      <c r="AE7" s="152">
        <f t="shared" si="0"/>
        <v>34166.666666666664</v>
      </c>
      <c r="AF7" s="152">
        <f t="shared" si="0"/>
        <v>34166.666666666664</v>
      </c>
      <c r="AG7" s="152">
        <f>SUM(U7:AF7)</f>
        <v>410000.00000000006</v>
      </c>
      <c r="AH7" s="174" t="b">
        <f>AG7=T7</f>
        <v>1</v>
      </c>
      <c r="AI7" s="149"/>
    </row>
    <row r="8" spans="1:89" ht="12.75" customHeight="1" thickBot="1" x14ac:dyDescent="0.35">
      <c r="B8" s="170" t="s">
        <v>1070</v>
      </c>
      <c r="C8" s="274">
        <f>-'TB (2) -August'!D47-'TB (2) -August'!C48</f>
        <v>0</v>
      </c>
      <c r="D8" s="303">
        <f>+C8-E8</f>
        <v>0</v>
      </c>
      <c r="E8" s="275">
        <v>0</v>
      </c>
      <c r="F8" s="274">
        <f>-TB!D47-TB!C48</f>
        <v>5713.85</v>
      </c>
      <c r="G8" s="303">
        <f>+F8-H8</f>
        <v>-2350.1499999999996</v>
      </c>
      <c r="H8" s="275">
        <f>AA8</f>
        <v>8064</v>
      </c>
      <c r="I8" s="224">
        <v>0</v>
      </c>
      <c r="J8" s="275">
        <v>10000</v>
      </c>
      <c r="K8" s="434">
        <f>I8+J8</f>
        <v>10000</v>
      </c>
      <c r="L8" s="224">
        <f>K8-M8</f>
        <v>-5000</v>
      </c>
      <c r="M8" s="224">
        <v>15000</v>
      </c>
      <c r="N8" s="276">
        <v>0</v>
      </c>
      <c r="O8" s="276">
        <f>N8-M8</f>
        <v>-15000</v>
      </c>
      <c r="P8" s="276">
        <f>F8-N8</f>
        <v>5713.85</v>
      </c>
      <c r="Q8" s="149"/>
      <c r="R8" s="170" t="s">
        <v>1070</v>
      </c>
      <c r="S8" s="276">
        <v>0</v>
      </c>
      <c r="T8" s="354">
        <v>10000</v>
      </c>
      <c r="U8" s="277"/>
      <c r="V8" s="277"/>
      <c r="W8" s="277"/>
      <c r="X8" s="277"/>
      <c r="Y8" s="277"/>
      <c r="Z8" s="277"/>
      <c r="AA8" s="277">
        <v>8064</v>
      </c>
      <c r="AB8" s="277"/>
      <c r="AC8" s="277"/>
      <c r="AD8" s="277"/>
      <c r="AE8" s="277"/>
      <c r="AF8" s="277">
        <v>1936</v>
      </c>
      <c r="AG8" s="152">
        <f>SUM(U8:AF8)</f>
        <v>10000</v>
      </c>
      <c r="AH8" s="174" t="b">
        <f>AG8=T8</f>
        <v>1</v>
      </c>
      <c r="AI8" s="149"/>
    </row>
    <row r="9" spans="1:89" ht="12.75" customHeight="1" thickBot="1" x14ac:dyDescent="0.35">
      <c r="B9" s="304" t="s">
        <v>1043</v>
      </c>
      <c r="C9" s="305">
        <f>SUM(C7:C8)</f>
        <v>25012.17</v>
      </c>
      <c r="D9" s="306">
        <f>+C9-E9</f>
        <v>-9154.496666666666</v>
      </c>
      <c r="E9" s="307">
        <f>SUM(E7:E8)</f>
        <v>34166.666666666664</v>
      </c>
      <c r="F9" s="305">
        <f>SUM(F7:F8)</f>
        <v>273681.17</v>
      </c>
      <c r="G9" s="306">
        <f>+F9-H9</f>
        <v>-7716.1600000000326</v>
      </c>
      <c r="H9" s="307">
        <f t="shared" ref="H9:M9" si="1">SUM(H7:H8)</f>
        <v>281397.33</v>
      </c>
      <c r="I9" s="305">
        <f t="shared" si="1"/>
        <v>168675</v>
      </c>
      <c r="J9" s="305">
        <f t="shared" si="1"/>
        <v>251325</v>
      </c>
      <c r="K9" s="435">
        <f t="shared" si="1"/>
        <v>420000</v>
      </c>
      <c r="L9" s="307">
        <f t="shared" si="1"/>
        <v>-5000</v>
      </c>
      <c r="M9" s="307">
        <f t="shared" si="1"/>
        <v>425000</v>
      </c>
      <c r="N9" s="307">
        <v>360000.41000000003</v>
      </c>
      <c r="O9" s="307">
        <f>N9-M9</f>
        <v>-64999.589999999967</v>
      </c>
      <c r="P9" s="307">
        <f>F9-N9</f>
        <v>-86319.240000000049</v>
      </c>
      <c r="Q9" s="149"/>
      <c r="R9" s="207" t="s">
        <v>1043</v>
      </c>
      <c r="S9" s="233">
        <v>360000.41000000003</v>
      </c>
      <c r="T9" s="357">
        <f>SUM(T7:T8)</f>
        <v>420000</v>
      </c>
      <c r="U9" s="314">
        <f>SUM(U7:U8)</f>
        <v>34166.666666666664</v>
      </c>
      <c r="V9" s="314">
        <f t="shared" ref="V9:AG9" si="2">SUM(V7:V8)</f>
        <v>34166.666666666664</v>
      </c>
      <c r="W9" s="314">
        <f t="shared" si="2"/>
        <v>34166.666666666664</v>
      </c>
      <c r="X9" s="314">
        <f t="shared" si="2"/>
        <v>34166.666666666664</v>
      </c>
      <c r="Y9" s="314">
        <f t="shared" si="2"/>
        <v>34166.666666666664</v>
      </c>
      <c r="Z9" s="314">
        <f t="shared" si="2"/>
        <v>34166.666666666664</v>
      </c>
      <c r="AA9" s="314">
        <f t="shared" si="2"/>
        <v>42230.666666666664</v>
      </c>
      <c r="AB9" s="314">
        <f t="shared" si="2"/>
        <v>34166.666666666664</v>
      </c>
      <c r="AC9" s="314">
        <f t="shared" si="2"/>
        <v>34166.666666666664</v>
      </c>
      <c r="AD9" s="314">
        <f t="shared" si="2"/>
        <v>34166.666666666664</v>
      </c>
      <c r="AE9" s="314">
        <f t="shared" si="2"/>
        <v>34166.666666666664</v>
      </c>
      <c r="AF9" s="314">
        <f t="shared" si="2"/>
        <v>36102.666666666664</v>
      </c>
      <c r="AG9" s="314">
        <f t="shared" si="2"/>
        <v>420000.00000000006</v>
      </c>
      <c r="AH9" s="209" t="b">
        <f>AG9=T9</f>
        <v>1</v>
      </c>
      <c r="AI9" s="149"/>
    </row>
    <row r="10" spans="1:89" s="147" customFormat="1" ht="10.5" customHeight="1" thickBot="1" x14ac:dyDescent="0.5">
      <c r="A10" s="151"/>
      <c r="B10" s="202"/>
      <c r="C10" s="309"/>
      <c r="D10" s="309"/>
      <c r="E10" s="309"/>
      <c r="F10" s="309"/>
      <c r="G10" s="309"/>
      <c r="H10" s="309"/>
      <c r="I10" s="309"/>
      <c r="J10" s="309"/>
      <c r="K10" s="436"/>
      <c r="L10" s="309"/>
      <c r="M10" s="309"/>
      <c r="N10" s="309"/>
      <c r="O10" s="309"/>
      <c r="P10" s="309"/>
      <c r="Q10" s="151"/>
      <c r="R10" s="313"/>
      <c r="S10" s="310"/>
      <c r="T10" s="358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5"/>
      <c r="AI10" s="331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</row>
    <row r="11" spans="1:89" ht="12.75" customHeight="1" x14ac:dyDescent="0.3">
      <c r="B11" s="167" t="s">
        <v>1042</v>
      </c>
      <c r="C11" s="228"/>
      <c r="D11" s="229"/>
      <c r="E11" s="230"/>
      <c r="F11" s="228"/>
      <c r="G11" s="229"/>
      <c r="H11" s="230"/>
      <c r="I11" s="230"/>
      <c r="J11" s="230"/>
      <c r="K11" s="437"/>
      <c r="L11" s="230"/>
      <c r="M11" s="230"/>
      <c r="N11" s="230"/>
      <c r="O11" s="230"/>
      <c r="P11" s="230"/>
      <c r="Q11" s="149"/>
      <c r="R11" s="185" t="s">
        <v>1042</v>
      </c>
      <c r="S11" s="230"/>
      <c r="T11" s="359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8"/>
      <c r="AI11" s="149"/>
    </row>
    <row r="12" spans="1:89" ht="12.75" customHeight="1" x14ac:dyDescent="0.3">
      <c r="B12" s="171" t="s">
        <v>1029</v>
      </c>
      <c r="C12" s="231"/>
      <c r="D12" s="223"/>
      <c r="E12" s="232"/>
      <c r="F12" s="231"/>
      <c r="G12" s="223"/>
      <c r="H12" s="232"/>
      <c r="I12" s="232"/>
      <c r="J12" s="232"/>
      <c r="K12" s="438"/>
      <c r="L12" s="232"/>
      <c r="M12" s="232"/>
      <c r="N12" s="261"/>
      <c r="O12" s="261"/>
      <c r="P12" s="261"/>
      <c r="Q12" s="149"/>
      <c r="R12" s="186" t="s">
        <v>1029</v>
      </c>
      <c r="S12" s="261"/>
      <c r="T12" s="3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52"/>
      <c r="AH12" s="176"/>
      <c r="AI12" s="149"/>
    </row>
    <row r="13" spans="1:89" ht="12.75" customHeight="1" x14ac:dyDescent="0.3">
      <c r="B13" s="170" t="s">
        <v>928</v>
      </c>
      <c r="C13" s="222">
        <f>-'TB (2) -August'!D76-'TB (2) -August'!D77-'TB (2) -August'!D97-'TB (2) -August'!D118-'TB (2) -August'!D65</f>
        <v>-6475.97</v>
      </c>
      <c r="D13" s="223">
        <f>+C13-E13</f>
        <v>24.055000000000291</v>
      </c>
      <c r="E13" s="224">
        <f>Z13</f>
        <v>-6500.0250000000005</v>
      </c>
      <c r="F13" s="222">
        <f>-TB!D76-TB!D65</f>
        <v>-53329.920000000006</v>
      </c>
      <c r="G13" s="223">
        <f>+F13-H13</f>
        <v>-1329.7200000000084</v>
      </c>
      <c r="H13" s="224">
        <f>ROUND(SUMIF($U$5:$AF$5,"&lt;="&amp;$B$3,U13:AF13),2)</f>
        <v>-52000.2</v>
      </c>
      <c r="I13" s="224">
        <v>-36958.300000000003</v>
      </c>
      <c r="J13" s="224">
        <v>-41042</v>
      </c>
      <c r="K13" s="434">
        <v>-78000.3</v>
      </c>
      <c r="L13" s="224">
        <f>K13-M13</f>
        <v>-0.30000000000291038</v>
      </c>
      <c r="M13" s="224">
        <v>-78000</v>
      </c>
      <c r="N13" s="259">
        <v>-69999.66</v>
      </c>
      <c r="O13" s="259">
        <f>N13-M13</f>
        <v>8000.3399999999965</v>
      </c>
      <c r="P13" s="259">
        <f>F13-N13</f>
        <v>16669.739999999998</v>
      </c>
      <c r="Q13" s="149"/>
      <c r="R13" s="184" t="s">
        <v>928</v>
      </c>
      <c r="S13" s="259">
        <v>-69999.66</v>
      </c>
      <c r="T13" s="361">
        <f>K13</f>
        <v>-78000.3</v>
      </c>
      <c r="U13" s="160">
        <f t="shared" ref="U13:AF13" si="3">$T13/12</f>
        <v>-6500.0250000000005</v>
      </c>
      <c r="V13" s="160">
        <f t="shared" si="3"/>
        <v>-6500.0250000000005</v>
      </c>
      <c r="W13" s="160">
        <f t="shared" si="3"/>
        <v>-6500.0250000000005</v>
      </c>
      <c r="X13" s="160">
        <f t="shared" si="3"/>
        <v>-6500.0250000000005</v>
      </c>
      <c r="Y13" s="160">
        <f t="shared" si="3"/>
        <v>-6500.0250000000005</v>
      </c>
      <c r="Z13" s="160">
        <f t="shared" si="3"/>
        <v>-6500.0250000000005</v>
      </c>
      <c r="AA13" s="160">
        <f t="shared" si="3"/>
        <v>-6500.0250000000005</v>
      </c>
      <c r="AB13" s="160">
        <f t="shared" si="3"/>
        <v>-6500.0250000000005</v>
      </c>
      <c r="AC13" s="160">
        <f t="shared" si="3"/>
        <v>-6500.0250000000005</v>
      </c>
      <c r="AD13" s="160">
        <f t="shared" si="3"/>
        <v>-6500.0250000000005</v>
      </c>
      <c r="AE13" s="160">
        <f t="shared" si="3"/>
        <v>-6500.0250000000005</v>
      </c>
      <c r="AF13" s="160">
        <f t="shared" si="3"/>
        <v>-6500.0250000000005</v>
      </c>
      <c r="AG13" s="152">
        <f>SUM(U13:AF13)</f>
        <v>-78000.3</v>
      </c>
      <c r="AH13" s="176" t="b">
        <f>AG13=T13</f>
        <v>1</v>
      </c>
      <c r="AI13" s="149"/>
    </row>
    <row r="14" spans="1:89" ht="14.25" customHeight="1" x14ac:dyDescent="0.3">
      <c r="B14" s="171"/>
      <c r="C14" s="222"/>
      <c r="D14" s="223"/>
      <c r="E14" s="232"/>
      <c r="F14" s="231"/>
      <c r="G14" s="223"/>
      <c r="H14" s="232"/>
      <c r="I14" s="232"/>
      <c r="J14" s="232"/>
      <c r="K14" s="438"/>
      <c r="L14" s="232"/>
      <c r="M14" s="224">
        <v>0</v>
      </c>
      <c r="N14" s="261"/>
      <c r="O14" s="261"/>
      <c r="P14" s="261"/>
      <c r="Q14" s="149"/>
      <c r="R14" s="186"/>
      <c r="S14" s="261"/>
      <c r="T14" s="361">
        <f t="shared" ref="T14:T23" si="4">K14</f>
        <v>0</v>
      </c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52"/>
      <c r="AH14" s="175"/>
      <c r="AI14" s="149"/>
    </row>
    <row r="15" spans="1:89" ht="12.75" customHeight="1" x14ac:dyDescent="0.3">
      <c r="B15" s="171" t="s">
        <v>1030</v>
      </c>
      <c r="C15" s="222"/>
      <c r="D15" s="223"/>
      <c r="E15" s="232"/>
      <c r="F15" s="231"/>
      <c r="G15" s="223"/>
      <c r="H15" s="232"/>
      <c r="I15" s="232"/>
      <c r="J15" s="232"/>
      <c r="K15" s="438"/>
      <c r="L15" s="232"/>
      <c r="M15" s="224">
        <v>0</v>
      </c>
      <c r="N15" s="261"/>
      <c r="O15" s="261"/>
      <c r="P15" s="261"/>
      <c r="Q15" s="149"/>
      <c r="R15" s="186"/>
      <c r="S15" s="261"/>
      <c r="T15" s="361">
        <f t="shared" si="4"/>
        <v>0</v>
      </c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52"/>
      <c r="AH15" s="175"/>
      <c r="AI15" s="149"/>
    </row>
    <row r="16" spans="1:89" ht="12.75" customHeight="1" x14ac:dyDescent="0.3">
      <c r="B16" s="170" t="s">
        <v>784</v>
      </c>
      <c r="C16" s="222">
        <f>-'TB (2) -August'!D72-'TB (2) -August'!D78</f>
        <v>0</v>
      </c>
      <c r="D16" s="223">
        <f>+C16-E16</f>
        <v>833.33333333333337</v>
      </c>
      <c r="E16" s="224">
        <f>X16</f>
        <v>-833.33333333333337</v>
      </c>
      <c r="F16" s="222">
        <f>-TB!D72-TB!D78</f>
        <v>-2422.4299999999998</v>
      </c>
      <c r="G16" s="223">
        <f>+F16-H16</f>
        <v>4244.24</v>
      </c>
      <c r="H16" s="224">
        <f>ROUND(SUMIF($U$5:$AF$5,"&lt;="&amp;$B$3,U16:AF16),2)</f>
        <v>-6666.67</v>
      </c>
      <c r="I16" s="224">
        <v>-1050</v>
      </c>
      <c r="J16" s="224">
        <v>-8950</v>
      </c>
      <c r="K16" s="434">
        <v>-10000</v>
      </c>
      <c r="L16" s="224">
        <f t="shared" ref="L16:L17" si="5">K16-M16</f>
        <v>5000</v>
      </c>
      <c r="M16" s="224">
        <v>-15000</v>
      </c>
      <c r="N16" s="259">
        <v>-14999.600000000002</v>
      </c>
      <c r="O16" s="259">
        <f>N16-M16</f>
        <v>0.39999999999781721</v>
      </c>
      <c r="P16" s="259">
        <f>F16-N16</f>
        <v>12577.170000000002</v>
      </c>
      <c r="Q16" s="149"/>
      <c r="R16" s="184" t="s">
        <v>784</v>
      </c>
      <c r="S16" s="259">
        <v>-14999.600000000002</v>
      </c>
      <c r="T16" s="361">
        <f t="shared" si="4"/>
        <v>-10000</v>
      </c>
      <c r="U16" s="160">
        <f t="shared" ref="U16:AF17" si="6">$T16/12</f>
        <v>-833.33333333333337</v>
      </c>
      <c r="V16" s="160">
        <f t="shared" si="6"/>
        <v>-833.33333333333337</v>
      </c>
      <c r="W16" s="160">
        <f t="shared" si="6"/>
        <v>-833.33333333333337</v>
      </c>
      <c r="X16" s="160">
        <f t="shared" si="6"/>
        <v>-833.33333333333337</v>
      </c>
      <c r="Y16" s="160">
        <f t="shared" si="6"/>
        <v>-833.33333333333337</v>
      </c>
      <c r="Z16" s="160">
        <f t="shared" si="6"/>
        <v>-833.33333333333337</v>
      </c>
      <c r="AA16" s="160">
        <f t="shared" si="6"/>
        <v>-833.33333333333337</v>
      </c>
      <c r="AB16" s="160">
        <f t="shared" si="6"/>
        <v>-833.33333333333337</v>
      </c>
      <c r="AC16" s="160">
        <f t="shared" si="6"/>
        <v>-833.33333333333337</v>
      </c>
      <c r="AD16" s="160">
        <f t="shared" si="6"/>
        <v>-833.33333333333337</v>
      </c>
      <c r="AE16" s="160">
        <f t="shared" si="6"/>
        <v>-833.33333333333337</v>
      </c>
      <c r="AF16" s="160">
        <f t="shared" si="6"/>
        <v>-833.33333333333337</v>
      </c>
      <c r="AG16" s="152">
        <f>SUM(U16:AF16)</f>
        <v>-10000</v>
      </c>
      <c r="AH16" s="175" t="b">
        <f>AG16=T16</f>
        <v>1</v>
      </c>
      <c r="AI16" s="149"/>
    </row>
    <row r="17" spans="1:89" ht="12.75" customHeight="1" x14ac:dyDescent="0.3">
      <c r="B17" s="170" t="s">
        <v>961</v>
      </c>
      <c r="C17" s="222">
        <f>-'TB (2) -August'!D81</f>
        <v>-6250</v>
      </c>
      <c r="D17" s="223">
        <f>+C17-E17</f>
        <v>0</v>
      </c>
      <c r="E17" s="224">
        <f>X17</f>
        <v>-6250</v>
      </c>
      <c r="F17" s="222">
        <f>-TB!D81</f>
        <v>-50000</v>
      </c>
      <c r="G17" s="223">
        <f>+F17-H17</f>
        <v>0</v>
      </c>
      <c r="H17" s="224">
        <f>U17*D2</f>
        <v>-50000</v>
      </c>
      <c r="I17" s="224">
        <v>-37500</v>
      </c>
      <c r="J17" s="224">
        <v>-37500</v>
      </c>
      <c r="K17" s="434">
        <v>-75000</v>
      </c>
      <c r="L17" s="224">
        <f t="shared" si="5"/>
        <v>0</v>
      </c>
      <c r="M17" s="224">
        <v>-75000</v>
      </c>
      <c r="N17" s="259">
        <v>-50000</v>
      </c>
      <c r="O17" s="259">
        <f>N17-M17</f>
        <v>25000</v>
      </c>
      <c r="P17" s="259">
        <f>F17-N17</f>
        <v>0</v>
      </c>
      <c r="Q17" s="149"/>
      <c r="R17" s="184" t="s">
        <v>961</v>
      </c>
      <c r="S17" s="259">
        <v>-50000</v>
      </c>
      <c r="T17" s="361">
        <f t="shared" si="4"/>
        <v>-75000</v>
      </c>
      <c r="U17" s="160">
        <f t="shared" si="6"/>
        <v>-6250</v>
      </c>
      <c r="V17" s="160">
        <f t="shared" si="6"/>
        <v>-6250</v>
      </c>
      <c r="W17" s="160">
        <f t="shared" si="6"/>
        <v>-6250</v>
      </c>
      <c r="X17" s="160">
        <f t="shared" si="6"/>
        <v>-6250</v>
      </c>
      <c r="Y17" s="160">
        <f t="shared" si="6"/>
        <v>-6250</v>
      </c>
      <c r="Z17" s="160">
        <f t="shared" si="6"/>
        <v>-6250</v>
      </c>
      <c r="AA17" s="160">
        <f t="shared" si="6"/>
        <v>-6250</v>
      </c>
      <c r="AB17" s="160">
        <f t="shared" si="6"/>
        <v>-6250</v>
      </c>
      <c r="AC17" s="160">
        <f t="shared" si="6"/>
        <v>-6250</v>
      </c>
      <c r="AD17" s="160">
        <f t="shared" si="6"/>
        <v>-6250</v>
      </c>
      <c r="AE17" s="160">
        <f t="shared" si="6"/>
        <v>-6250</v>
      </c>
      <c r="AF17" s="160">
        <f t="shared" si="6"/>
        <v>-6250</v>
      </c>
      <c r="AG17" s="152">
        <f>SUM(U17:AF17)</f>
        <v>-75000</v>
      </c>
      <c r="AH17" s="175" t="b">
        <f>AG17=T17</f>
        <v>1</v>
      </c>
      <c r="AI17" s="149"/>
    </row>
    <row r="18" spans="1:89" ht="12" customHeight="1" x14ac:dyDescent="0.3">
      <c r="B18" s="171"/>
      <c r="C18" s="222"/>
      <c r="D18" s="223"/>
      <c r="E18" s="232"/>
      <c r="F18" s="231"/>
      <c r="G18" s="223"/>
      <c r="H18" s="232"/>
      <c r="I18" s="232"/>
      <c r="J18" s="232"/>
      <c r="K18" s="438"/>
      <c r="L18" s="232"/>
      <c r="M18" s="224">
        <v>0</v>
      </c>
      <c r="N18" s="261"/>
      <c r="O18" s="261"/>
      <c r="P18" s="261"/>
      <c r="Q18" s="149"/>
      <c r="R18" s="186"/>
      <c r="S18" s="261"/>
      <c r="T18" s="361">
        <f t="shared" si="4"/>
        <v>0</v>
      </c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52"/>
      <c r="AH18" s="175"/>
      <c r="AI18" s="149"/>
    </row>
    <row r="19" spans="1:89" ht="12.75" customHeight="1" x14ac:dyDescent="0.3">
      <c r="B19" s="171" t="s">
        <v>739</v>
      </c>
      <c r="C19" s="222"/>
      <c r="D19" s="223"/>
      <c r="E19" s="232"/>
      <c r="F19" s="231"/>
      <c r="G19" s="223"/>
      <c r="H19" s="232"/>
      <c r="I19" s="232"/>
      <c r="J19" s="232"/>
      <c r="K19" s="438"/>
      <c r="L19" s="232"/>
      <c r="M19" s="224">
        <v>0</v>
      </c>
      <c r="N19" s="261"/>
      <c r="O19" s="261"/>
      <c r="P19" s="261"/>
      <c r="Q19" s="149"/>
      <c r="R19" s="186"/>
      <c r="S19" s="261"/>
      <c r="T19" s="361">
        <f t="shared" si="4"/>
        <v>0</v>
      </c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52"/>
      <c r="AH19" s="175"/>
      <c r="AI19" s="149"/>
    </row>
    <row r="20" spans="1:89" ht="12.75" customHeight="1" x14ac:dyDescent="0.3">
      <c r="B20" s="170" t="s">
        <v>819</v>
      </c>
      <c r="C20" s="222">
        <f>-'TB (2) -August'!D115</f>
        <v>-6756.25</v>
      </c>
      <c r="D20" s="223">
        <f>+C20-E20</f>
        <v>-256.25083333333441</v>
      </c>
      <c r="E20" s="224">
        <f>X20</f>
        <v>-6499.9991666666656</v>
      </c>
      <c r="F20" s="222">
        <f>-TB!D115</f>
        <v>-53036.49</v>
      </c>
      <c r="G20" s="223">
        <f>+F20-H20</f>
        <v>-1036.5</v>
      </c>
      <c r="H20" s="224">
        <f>ROUND(SUMIF($U$5:$AF$5,"&lt;="&amp;$B$3,U20:AF20),2)</f>
        <v>-51999.99</v>
      </c>
      <c r="I20" s="224">
        <v>-38173.99</v>
      </c>
      <c r="J20" s="224">
        <v>-39826</v>
      </c>
      <c r="K20" s="434">
        <v>-77999.989999999991</v>
      </c>
      <c r="L20" s="224">
        <f t="shared" ref="L20:L23" si="7">K20-M20</f>
        <v>1.0000000009313226E-2</v>
      </c>
      <c r="M20" s="224">
        <v>-78000</v>
      </c>
      <c r="N20" s="259">
        <v>-64999.5</v>
      </c>
      <c r="O20" s="259">
        <f t="shared" ref="O20:O23" si="8">N20-M20</f>
        <v>13000.5</v>
      </c>
      <c r="P20" s="259">
        <f>F20-N20</f>
        <v>11963.010000000002</v>
      </c>
      <c r="Q20" s="149"/>
      <c r="R20" s="184" t="s">
        <v>819</v>
      </c>
      <c r="S20" s="259">
        <v>-64999.5</v>
      </c>
      <c r="T20" s="361">
        <f t="shared" si="4"/>
        <v>-77999.989999999991</v>
      </c>
      <c r="U20" s="160">
        <f t="shared" ref="U20:AF22" si="9">$T20/12</f>
        <v>-6499.9991666666656</v>
      </c>
      <c r="V20" s="160">
        <f t="shared" si="9"/>
        <v>-6499.9991666666656</v>
      </c>
      <c r="W20" s="160">
        <f t="shared" si="9"/>
        <v>-6499.9991666666656</v>
      </c>
      <c r="X20" s="160">
        <f t="shared" si="9"/>
        <v>-6499.9991666666656</v>
      </c>
      <c r="Y20" s="160">
        <f t="shared" si="9"/>
        <v>-6499.9991666666656</v>
      </c>
      <c r="Z20" s="160">
        <f t="shared" si="9"/>
        <v>-6499.9991666666656</v>
      </c>
      <c r="AA20" s="160">
        <f t="shared" si="9"/>
        <v>-6499.9991666666656</v>
      </c>
      <c r="AB20" s="160">
        <f t="shared" si="9"/>
        <v>-6499.9991666666656</v>
      </c>
      <c r="AC20" s="160">
        <f t="shared" si="9"/>
        <v>-6499.9991666666656</v>
      </c>
      <c r="AD20" s="160">
        <f t="shared" si="9"/>
        <v>-6499.9991666666656</v>
      </c>
      <c r="AE20" s="160">
        <f t="shared" si="9"/>
        <v>-6499.9991666666656</v>
      </c>
      <c r="AF20" s="160">
        <f t="shared" si="9"/>
        <v>-6499.9991666666656</v>
      </c>
      <c r="AG20" s="152">
        <f>SUM(U20:AF20)</f>
        <v>-77999.989999999991</v>
      </c>
      <c r="AH20" s="175" t="b">
        <f>AG20=T20</f>
        <v>1</v>
      </c>
      <c r="AI20" s="149"/>
    </row>
    <row r="21" spans="1:89" ht="12.75" customHeight="1" x14ac:dyDescent="0.3">
      <c r="B21" s="170" t="s">
        <v>820</v>
      </c>
      <c r="C21" s="222">
        <f>-'TB (2) -August'!D116</f>
        <v>-1143.77</v>
      </c>
      <c r="D21" s="223">
        <f>+C21-E21</f>
        <v>-143.78499999999997</v>
      </c>
      <c r="E21" s="224">
        <f>X21</f>
        <v>-999.98500000000001</v>
      </c>
      <c r="F21" s="222">
        <f>-TB!D116</f>
        <v>-9360.27</v>
      </c>
      <c r="G21" s="223">
        <f>+F21-H21</f>
        <v>-1360.3900000000003</v>
      </c>
      <c r="H21" s="224">
        <f>ROUND(SUMIF($U$5:$AF$5,"&lt;="&amp;$B$3,U21:AF21),2)</f>
        <v>-7999.88</v>
      </c>
      <c r="I21" s="224">
        <v>-9517.82</v>
      </c>
      <c r="J21" s="224">
        <v>-2482</v>
      </c>
      <c r="K21" s="434">
        <v>-11999.82</v>
      </c>
      <c r="L21" s="224">
        <f t="shared" si="7"/>
        <v>0.18000000000029104</v>
      </c>
      <c r="M21" s="224">
        <v>-12000</v>
      </c>
      <c r="N21" s="259">
        <v>-12000.16</v>
      </c>
      <c r="O21" s="259">
        <f t="shared" si="8"/>
        <v>-0.15999999999985448</v>
      </c>
      <c r="P21" s="259">
        <f>F21-N21</f>
        <v>2639.8899999999994</v>
      </c>
      <c r="Q21" s="149"/>
      <c r="R21" s="184" t="s">
        <v>820</v>
      </c>
      <c r="S21" s="259">
        <v>-12000.16</v>
      </c>
      <c r="T21" s="361">
        <f t="shared" si="4"/>
        <v>-11999.82</v>
      </c>
      <c r="U21" s="160">
        <f t="shared" si="9"/>
        <v>-999.98500000000001</v>
      </c>
      <c r="V21" s="160">
        <f t="shared" si="9"/>
        <v>-999.98500000000001</v>
      </c>
      <c r="W21" s="160">
        <f t="shared" si="9"/>
        <v>-999.98500000000001</v>
      </c>
      <c r="X21" s="160">
        <f t="shared" si="9"/>
        <v>-999.98500000000001</v>
      </c>
      <c r="Y21" s="160">
        <f t="shared" si="9"/>
        <v>-999.98500000000001</v>
      </c>
      <c r="Z21" s="160">
        <f t="shared" si="9"/>
        <v>-999.98500000000001</v>
      </c>
      <c r="AA21" s="160">
        <f t="shared" si="9"/>
        <v>-999.98500000000001</v>
      </c>
      <c r="AB21" s="160">
        <f t="shared" si="9"/>
        <v>-999.98500000000001</v>
      </c>
      <c r="AC21" s="160">
        <f t="shared" si="9"/>
        <v>-999.98500000000001</v>
      </c>
      <c r="AD21" s="160">
        <f t="shared" si="9"/>
        <v>-999.98500000000001</v>
      </c>
      <c r="AE21" s="160">
        <f t="shared" si="9"/>
        <v>-999.98500000000001</v>
      </c>
      <c r="AF21" s="160">
        <f t="shared" si="9"/>
        <v>-999.98500000000001</v>
      </c>
      <c r="AG21" s="152">
        <f>SUM(U21:AF21)</f>
        <v>-11999.820000000002</v>
      </c>
      <c r="AH21" s="175" t="b">
        <f>AG21=T21</f>
        <v>1</v>
      </c>
      <c r="AI21" s="149"/>
    </row>
    <row r="22" spans="1:89" ht="12.75" customHeight="1" x14ac:dyDescent="0.3">
      <c r="B22" s="170" t="s">
        <v>776</v>
      </c>
      <c r="C22" s="222">
        <f>-'TB (2) -August'!D112</f>
        <v>-1999.19</v>
      </c>
      <c r="D22" s="223">
        <f>+C22-E22</f>
        <v>292.51249999999982</v>
      </c>
      <c r="E22" s="224">
        <f>X22</f>
        <v>-2291.7024999999999</v>
      </c>
      <c r="F22" s="222">
        <f>-TB!D112</f>
        <v>-13505.62</v>
      </c>
      <c r="G22" s="223">
        <f>+F22-H22</f>
        <v>4827.9999999999982</v>
      </c>
      <c r="H22" s="224">
        <f>ROUND(SUMIF($U$5:$AF$5,"&lt;="&amp;$B$3,U22:AF22),2)</f>
        <v>-18333.62</v>
      </c>
      <c r="I22" s="224">
        <v>-13606.43</v>
      </c>
      <c r="J22" s="224">
        <v>-11394</v>
      </c>
      <c r="K22" s="434">
        <v>-27500.43</v>
      </c>
      <c r="L22" s="224">
        <f t="shared" si="7"/>
        <v>2499.5699999999997</v>
      </c>
      <c r="M22" s="224">
        <v>-30000</v>
      </c>
      <c r="N22" s="259">
        <v>-21999.629999999997</v>
      </c>
      <c r="O22" s="259">
        <f t="shared" si="8"/>
        <v>8000.3700000000026</v>
      </c>
      <c r="P22" s="259">
        <f>F22-N22</f>
        <v>8494.0099999999966</v>
      </c>
      <c r="Q22" s="149"/>
      <c r="R22" s="184" t="s">
        <v>776</v>
      </c>
      <c r="S22" s="259">
        <v>-21999.629999999997</v>
      </c>
      <c r="T22" s="361">
        <f t="shared" si="4"/>
        <v>-27500.43</v>
      </c>
      <c r="U22" s="160">
        <f t="shared" si="9"/>
        <v>-2291.7024999999999</v>
      </c>
      <c r="V22" s="160">
        <f t="shared" si="9"/>
        <v>-2291.7024999999999</v>
      </c>
      <c r="W22" s="160">
        <f t="shared" si="9"/>
        <v>-2291.7024999999999</v>
      </c>
      <c r="X22" s="160">
        <f t="shared" si="9"/>
        <v>-2291.7024999999999</v>
      </c>
      <c r="Y22" s="160">
        <f t="shared" si="9"/>
        <v>-2291.7024999999999</v>
      </c>
      <c r="Z22" s="160">
        <f t="shared" si="9"/>
        <v>-2291.7024999999999</v>
      </c>
      <c r="AA22" s="160">
        <f t="shared" si="9"/>
        <v>-2291.7024999999999</v>
      </c>
      <c r="AB22" s="160">
        <f t="shared" si="9"/>
        <v>-2291.7024999999999</v>
      </c>
      <c r="AC22" s="160">
        <f t="shared" si="9"/>
        <v>-2291.7024999999999</v>
      </c>
      <c r="AD22" s="160">
        <f t="shared" si="9"/>
        <v>-2291.7024999999999</v>
      </c>
      <c r="AE22" s="160">
        <f t="shared" si="9"/>
        <v>-2291.7024999999999</v>
      </c>
      <c r="AF22" s="160">
        <f t="shared" si="9"/>
        <v>-2291.7024999999999</v>
      </c>
      <c r="AG22" s="152">
        <f>SUM(U22:AF22)</f>
        <v>-27500.429999999997</v>
      </c>
      <c r="AH22" s="175" t="b">
        <f>AG22=T22</f>
        <v>1</v>
      </c>
      <c r="AI22" s="149"/>
    </row>
    <row r="23" spans="1:89" ht="12.75" customHeight="1" thickBot="1" x14ac:dyDescent="0.35">
      <c r="B23" s="170" t="s">
        <v>1038</v>
      </c>
      <c r="C23" s="274">
        <v>0</v>
      </c>
      <c r="D23" s="303">
        <f>+C23-E23</f>
        <v>2041.6666666666667</v>
      </c>
      <c r="E23" s="275">
        <f>X23</f>
        <v>-2041.6666666666667</v>
      </c>
      <c r="F23" s="274">
        <v>-17838.16</v>
      </c>
      <c r="G23" s="303">
        <f>+F23-H23</f>
        <v>-1504.83</v>
      </c>
      <c r="H23" s="275">
        <f>ROUND(SUMIF($U$5:$AF$5,"&lt;="&amp;$B$3,U23:AF23),2)</f>
        <v>-16333.33</v>
      </c>
      <c r="I23" s="224">
        <v>-13769</v>
      </c>
      <c r="J23" s="275">
        <v>-10731</v>
      </c>
      <c r="K23" s="434">
        <v>-24500</v>
      </c>
      <c r="L23" s="224">
        <f t="shared" si="7"/>
        <v>-5000</v>
      </c>
      <c r="M23" s="224">
        <v>-19500</v>
      </c>
      <c r="N23" s="308">
        <v>-27499.666666666664</v>
      </c>
      <c r="O23" s="308">
        <f t="shared" si="8"/>
        <v>-7999.6666666666642</v>
      </c>
      <c r="P23" s="308">
        <f>F23-N23</f>
        <v>9661.5066666666644</v>
      </c>
      <c r="Q23" s="149"/>
      <c r="R23" s="184" t="s">
        <v>1038</v>
      </c>
      <c r="S23" s="259">
        <v>-27499.666666666664</v>
      </c>
      <c r="T23" s="361">
        <f t="shared" si="4"/>
        <v>-24500</v>
      </c>
      <c r="U23" s="160">
        <f>T23/12</f>
        <v>-2041.6666666666667</v>
      </c>
      <c r="V23" s="160">
        <v>-2041.6666666666667</v>
      </c>
      <c r="W23" s="160">
        <v>-2041.6666666666667</v>
      </c>
      <c r="X23" s="160">
        <v>-2041.6666666666667</v>
      </c>
      <c r="Y23" s="160">
        <v>-2041.6666666666667</v>
      </c>
      <c r="Z23" s="160">
        <v>-2041.6666666666667</v>
      </c>
      <c r="AA23" s="160">
        <v>-2041.6666666666667</v>
      </c>
      <c r="AB23" s="160">
        <v>-2041.6666666666667</v>
      </c>
      <c r="AC23" s="160">
        <v>-2041.6666666666667</v>
      </c>
      <c r="AD23" s="160">
        <v>-2041.6666666666667</v>
      </c>
      <c r="AE23" s="160">
        <v>-2041.6666666666667</v>
      </c>
      <c r="AF23" s="160">
        <v>-2041.6666666666667</v>
      </c>
      <c r="AG23" s="152">
        <f>SUM(U23:AF23)</f>
        <v>-24500.000000000004</v>
      </c>
      <c r="AH23" s="175" t="b">
        <f>AG23=T23</f>
        <v>1</v>
      </c>
      <c r="AI23" s="149"/>
    </row>
    <row r="24" spans="1:89" ht="12.75" customHeight="1" thickBot="1" x14ac:dyDescent="0.35">
      <c r="B24" s="304" t="s">
        <v>1044</v>
      </c>
      <c r="C24" s="305">
        <f>SUM(C13:C23)</f>
        <v>-22625.18</v>
      </c>
      <c r="D24" s="306">
        <f>+C24-E24</f>
        <v>2791.5316666666658</v>
      </c>
      <c r="E24" s="305">
        <f>SUM(E13:E23)</f>
        <v>-25416.711666666666</v>
      </c>
      <c r="F24" s="305">
        <f>SUM(F13:F23)</f>
        <v>-199492.88999999998</v>
      </c>
      <c r="G24" s="306">
        <f>+F24-H24</f>
        <v>3840.7999999999884</v>
      </c>
      <c r="H24" s="307">
        <f t="shared" ref="H24:M24" si="10">SUM(H13:H23)</f>
        <v>-203333.68999999997</v>
      </c>
      <c r="I24" s="305">
        <f t="shared" si="10"/>
        <v>-150575.54</v>
      </c>
      <c r="J24" s="305">
        <f t="shared" si="10"/>
        <v>-151925</v>
      </c>
      <c r="K24" s="435">
        <f t="shared" si="10"/>
        <v>-305000.53999999998</v>
      </c>
      <c r="L24" s="307">
        <f t="shared" si="10"/>
        <v>2499.4600000000064</v>
      </c>
      <c r="M24" s="307">
        <f t="shared" si="10"/>
        <v>-307500</v>
      </c>
      <c r="N24" s="307">
        <v>-261498.21666666667</v>
      </c>
      <c r="O24" s="307">
        <f>N24-M24</f>
        <v>46001.783333333326</v>
      </c>
      <c r="P24" s="307">
        <f>F24-N24</f>
        <v>62005.32666666669</v>
      </c>
      <c r="Q24" s="149"/>
      <c r="R24" s="207" t="s">
        <v>1044</v>
      </c>
      <c r="S24" s="312">
        <v>-261498.21666666667</v>
      </c>
      <c r="T24" s="357">
        <f>SUM(T13:T23)</f>
        <v>-305000.53999999998</v>
      </c>
      <c r="U24" s="208">
        <f t="shared" ref="U24:AG24" si="11">SUM(U13:U23)</f>
        <v>-25416.711666666666</v>
      </c>
      <c r="V24" s="208">
        <f t="shared" si="11"/>
        <v>-25416.711666666666</v>
      </c>
      <c r="W24" s="208">
        <f t="shared" si="11"/>
        <v>-25416.711666666666</v>
      </c>
      <c r="X24" s="208">
        <f t="shared" si="11"/>
        <v>-25416.711666666666</v>
      </c>
      <c r="Y24" s="208">
        <f t="shared" si="11"/>
        <v>-25416.711666666666</v>
      </c>
      <c r="Z24" s="208">
        <f t="shared" si="11"/>
        <v>-25416.711666666666</v>
      </c>
      <c r="AA24" s="208">
        <f t="shared" si="11"/>
        <v>-25416.711666666666</v>
      </c>
      <c r="AB24" s="208">
        <f t="shared" si="11"/>
        <v>-25416.711666666666</v>
      </c>
      <c r="AC24" s="208">
        <f t="shared" si="11"/>
        <v>-25416.711666666666</v>
      </c>
      <c r="AD24" s="208">
        <f t="shared" si="11"/>
        <v>-25416.711666666666</v>
      </c>
      <c r="AE24" s="208">
        <f t="shared" si="11"/>
        <v>-25416.711666666666</v>
      </c>
      <c r="AF24" s="208">
        <f t="shared" si="11"/>
        <v>-25416.711666666666</v>
      </c>
      <c r="AG24" s="208">
        <f t="shared" si="11"/>
        <v>-305000.53999999998</v>
      </c>
      <c r="AH24" s="209" t="b">
        <f>AG24=T24</f>
        <v>1</v>
      </c>
      <c r="AI24" s="149"/>
    </row>
    <row r="25" spans="1:89" s="147" customFormat="1" ht="10.5" customHeight="1" thickBot="1" x14ac:dyDescent="0.5">
      <c r="A25" s="151"/>
      <c r="B25" s="202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151"/>
      <c r="R25" s="299"/>
      <c r="S25" s="310"/>
      <c r="T25" s="358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210"/>
      <c r="AI25" s="331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</row>
    <row r="26" spans="1:89" ht="12.75" customHeight="1" thickBot="1" x14ac:dyDescent="0.35">
      <c r="B26" s="282" t="s">
        <v>1045</v>
      </c>
      <c r="C26" s="217">
        <f>C9+C24</f>
        <v>2386.989999999998</v>
      </c>
      <c r="D26" s="217">
        <f>+C26-E26</f>
        <v>-6362.9650000000001</v>
      </c>
      <c r="E26" s="251">
        <f>E9+E24</f>
        <v>8749.9549999999981</v>
      </c>
      <c r="F26" s="217">
        <f>F9+F24</f>
        <v>74188.28</v>
      </c>
      <c r="G26" s="217">
        <f>+F26-H26</f>
        <v>-3875.3600000000442</v>
      </c>
      <c r="H26" s="217">
        <f t="shared" ref="H26:M26" si="12">H9+H24</f>
        <v>78063.640000000043</v>
      </c>
      <c r="I26" s="430">
        <f t="shared" si="12"/>
        <v>18099.459999999992</v>
      </c>
      <c r="J26" s="430">
        <f t="shared" si="12"/>
        <v>99400</v>
      </c>
      <c r="K26" s="430">
        <f t="shared" si="12"/>
        <v>114999.46000000002</v>
      </c>
      <c r="L26" s="430">
        <f t="shared" si="12"/>
        <v>-2500.5399999999936</v>
      </c>
      <c r="M26" s="217">
        <f t="shared" si="12"/>
        <v>117500</v>
      </c>
      <c r="N26" s="265">
        <v>98502.193333333358</v>
      </c>
      <c r="O26" s="265">
        <f>N26-M26</f>
        <v>-18997.806666666642</v>
      </c>
      <c r="P26" s="265">
        <f>F26-N26</f>
        <v>-24313.913333333359</v>
      </c>
      <c r="Q26" s="184"/>
      <c r="R26" s="268" t="s">
        <v>1045</v>
      </c>
      <c r="S26" s="265">
        <v>98502.193333333358</v>
      </c>
      <c r="T26" s="362">
        <f>+T9+T24</f>
        <v>114999.46000000002</v>
      </c>
      <c r="U26" s="188">
        <f t="shared" ref="U26:AG26" si="13">+U9+U24</f>
        <v>8749.9549999999981</v>
      </c>
      <c r="V26" s="188">
        <f t="shared" si="13"/>
        <v>8749.9549999999981</v>
      </c>
      <c r="W26" s="188">
        <f t="shared" si="13"/>
        <v>8749.9549999999981</v>
      </c>
      <c r="X26" s="188">
        <f t="shared" si="13"/>
        <v>8749.9549999999981</v>
      </c>
      <c r="Y26" s="188">
        <f t="shared" si="13"/>
        <v>8749.9549999999981</v>
      </c>
      <c r="Z26" s="188">
        <f t="shared" si="13"/>
        <v>8749.9549999999981</v>
      </c>
      <c r="AA26" s="188">
        <f t="shared" si="13"/>
        <v>16813.954999999998</v>
      </c>
      <c r="AB26" s="188">
        <f t="shared" si="13"/>
        <v>8749.9549999999981</v>
      </c>
      <c r="AC26" s="188">
        <f t="shared" si="13"/>
        <v>8749.9549999999981</v>
      </c>
      <c r="AD26" s="188">
        <f t="shared" si="13"/>
        <v>8749.9549999999981</v>
      </c>
      <c r="AE26" s="188">
        <f t="shared" si="13"/>
        <v>8749.9549999999981</v>
      </c>
      <c r="AF26" s="188">
        <f t="shared" si="13"/>
        <v>10685.954999999998</v>
      </c>
      <c r="AG26" s="188">
        <f t="shared" si="13"/>
        <v>114999.46000000008</v>
      </c>
      <c r="AH26" s="189"/>
      <c r="AI26" s="149"/>
    </row>
    <row r="27" spans="1:89" s="147" customFormat="1" ht="10.5" customHeight="1" thickBot="1" x14ac:dyDescent="0.5">
      <c r="A27" s="151"/>
      <c r="B27" s="202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151"/>
      <c r="R27" s="299"/>
      <c r="S27" s="310"/>
      <c r="T27" s="358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210"/>
      <c r="AI27" s="331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</row>
    <row r="28" spans="1:89" s="147" customFormat="1" ht="21.75" customHeight="1" thickBot="1" x14ac:dyDescent="0.5">
      <c r="A28" s="151"/>
      <c r="B28" s="300" t="s">
        <v>1048</v>
      </c>
      <c r="C28" s="301"/>
      <c r="D28" s="301"/>
      <c r="E28" s="302"/>
      <c r="F28" s="301"/>
      <c r="G28" s="301"/>
      <c r="H28" s="302"/>
      <c r="I28" s="302"/>
      <c r="J28" s="302"/>
      <c r="K28" s="439"/>
      <c r="L28" s="302"/>
      <c r="M28" s="302"/>
      <c r="N28" s="262"/>
      <c r="O28" s="262"/>
      <c r="P28" s="262"/>
      <c r="Q28" s="298"/>
      <c r="R28" s="271" t="s">
        <v>1048</v>
      </c>
      <c r="S28" s="262"/>
      <c r="T28" s="363"/>
      <c r="U28" s="199"/>
      <c r="V28" s="199"/>
      <c r="W28" s="199"/>
      <c r="X28" s="199"/>
      <c r="Y28" s="199"/>
      <c r="Z28" s="199"/>
      <c r="AA28" s="199"/>
      <c r="AB28" s="200"/>
      <c r="AC28" s="199"/>
      <c r="AD28" s="199"/>
      <c r="AE28" s="199"/>
      <c r="AF28" s="199"/>
      <c r="AG28" s="199"/>
      <c r="AH28" s="201"/>
      <c r="AI28" s="151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</row>
    <row r="29" spans="1:89" ht="12.75" customHeight="1" x14ac:dyDescent="0.3">
      <c r="B29" s="181" t="s">
        <v>1019</v>
      </c>
      <c r="C29" s="281"/>
      <c r="D29" s="229"/>
      <c r="E29" s="230"/>
      <c r="F29" s="228"/>
      <c r="G29" s="229"/>
      <c r="H29" s="230"/>
      <c r="I29" s="230"/>
      <c r="J29" s="230"/>
      <c r="K29" s="437"/>
      <c r="L29" s="230"/>
      <c r="M29" s="230"/>
      <c r="N29" s="230"/>
      <c r="O29" s="230"/>
      <c r="P29" s="230"/>
      <c r="Q29" s="210"/>
      <c r="R29" s="272" t="s">
        <v>1019</v>
      </c>
      <c r="S29" s="230"/>
      <c r="T29" s="364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198"/>
      <c r="AI29" s="149"/>
    </row>
    <row r="30" spans="1:89" ht="12.75" customHeight="1" x14ac:dyDescent="0.3">
      <c r="B30" s="168" t="s">
        <v>782</v>
      </c>
      <c r="C30" s="222">
        <f>-'TB (2) -August'!C41</f>
        <v>1820</v>
      </c>
      <c r="D30" s="223">
        <f>+C30-E30</f>
        <v>1820</v>
      </c>
      <c r="E30" s="224">
        <f>U30</f>
        <v>0</v>
      </c>
      <c r="F30" s="222">
        <f>-TB!C41</f>
        <v>3513</v>
      </c>
      <c r="G30" s="223">
        <f t="shared" ref="G30:G35" si="14">+F30-H30</f>
        <v>0</v>
      </c>
      <c r="H30" s="224">
        <f>ROUND(SUMIF($U$5:$AF$5,"&lt;="&amp;$B$3,U30:AF30),2)</f>
        <v>3513</v>
      </c>
      <c r="I30" s="224">
        <v>1693</v>
      </c>
      <c r="J30" s="224">
        <v>1820</v>
      </c>
      <c r="K30" s="434">
        <f>I30+J30</f>
        <v>3513</v>
      </c>
      <c r="L30" s="224">
        <f>K30-M30</f>
        <v>13</v>
      </c>
      <c r="M30" s="224">
        <v>3500</v>
      </c>
      <c r="N30" s="259">
        <v>12</v>
      </c>
      <c r="O30" s="259">
        <f t="shared" ref="O30:O34" si="15">N30-M30</f>
        <v>-3488</v>
      </c>
      <c r="P30" s="259">
        <f t="shared" ref="P30:P35" si="16">F30-N30</f>
        <v>3501</v>
      </c>
      <c r="Q30" s="149"/>
      <c r="R30" s="182" t="s">
        <v>782</v>
      </c>
      <c r="S30" s="259">
        <v>12</v>
      </c>
      <c r="T30" s="365">
        <f>K30</f>
        <v>3513</v>
      </c>
      <c r="U30" s="152"/>
      <c r="V30" s="152"/>
      <c r="W30" s="152"/>
      <c r="X30" s="152"/>
      <c r="Y30" s="152"/>
      <c r="Z30" s="152"/>
      <c r="AA30" s="152">
        <v>1693</v>
      </c>
      <c r="AB30" s="152">
        <v>1820</v>
      </c>
      <c r="AC30" s="152"/>
      <c r="AD30" s="152"/>
      <c r="AE30" s="152"/>
      <c r="AF30" s="152"/>
      <c r="AG30" s="152">
        <f t="shared" ref="AG30:AG42" si="17">SUM(U30:AF30)</f>
        <v>3513</v>
      </c>
      <c r="AH30" s="174" t="b">
        <f t="shared" ref="AH30:AH44" si="18">AG30=T30</f>
        <v>1</v>
      </c>
      <c r="AI30" s="149"/>
    </row>
    <row r="31" spans="1:89" ht="12.75" customHeight="1" x14ac:dyDescent="0.3">
      <c r="B31" s="168" t="s">
        <v>929</v>
      </c>
      <c r="C31" s="222">
        <f>+C32+C33</f>
        <v>1856.25</v>
      </c>
      <c r="D31" s="223">
        <f t="shared" ref="D31:D43" si="19">+C31-E31</f>
        <v>0</v>
      </c>
      <c r="E31" s="224">
        <f>C31</f>
        <v>1856.25</v>
      </c>
      <c r="F31" s="222">
        <f>+F32+F33</f>
        <v>105807.94</v>
      </c>
      <c r="G31" s="223">
        <v>0</v>
      </c>
      <c r="H31" s="224">
        <f>F31</f>
        <v>105807.94</v>
      </c>
      <c r="I31" s="224">
        <v>97725.440000000002</v>
      </c>
      <c r="J31" s="224">
        <v>20694.63</v>
      </c>
      <c r="K31" s="434">
        <f t="shared" ref="K31:K34" si="20">I31+J31</f>
        <v>118420.07</v>
      </c>
      <c r="L31" s="224">
        <f t="shared" ref="L31:L34" si="21">K31-M31</f>
        <v>1420.070000000007</v>
      </c>
      <c r="M31" s="224">
        <v>117000</v>
      </c>
      <c r="N31" s="259">
        <v>117528.43</v>
      </c>
      <c r="O31" s="259">
        <f t="shared" si="15"/>
        <v>528.42999999999302</v>
      </c>
      <c r="P31" s="259">
        <f t="shared" si="16"/>
        <v>-11720.489999999991</v>
      </c>
      <c r="Q31" s="149"/>
      <c r="R31" s="182" t="s">
        <v>929</v>
      </c>
      <c r="S31" s="259">
        <v>117528.43</v>
      </c>
      <c r="T31" s="365">
        <f>K31</f>
        <v>118420.07</v>
      </c>
      <c r="U31" s="152">
        <f>T31/12</f>
        <v>9868.3391666666666</v>
      </c>
      <c r="V31" s="152">
        <f>U31</f>
        <v>9868.3391666666666</v>
      </c>
      <c r="W31" s="152">
        <f>V31</f>
        <v>9868.3391666666666</v>
      </c>
      <c r="X31" s="152">
        <f t="shared" ref="X31:AF31" si="22">W31</f>
        <v>9868.3391666666666</v>
      </c>
      <c r="Y31" s="152">
        <f t="shared" si="22"/>
        <v>9868.3391666666666</v>
      </c>
      <c r="Z31" s="152">
        <f t="shared" si="22"/>
        <v>9868.3391666666666</v>
      </c>
      <c r="AA31" s="152">
        <f t="shared" si="22"/>
        <v>9868.3391666666666</v>
      </c>
      <c r="AB31" s="152">
        <f t="shared" si="22"/>
        <v>9868.3391666666666</v>
      </c>
      <c r="AC31" s="152">
        <f t="shared" si="22"/>
        <v>9868.3391666666666</v>
      </c>
      <c r="AD31" s="152">
        <f t="shared" si="22"/>
        <v>9868.3391666666666</v>
      </c>
      <c r="AE31" s="152">
        <f t="shared" si="22"/>
        <v>9868.3391666666666</v>
      </c>
      <c r="AF31" s="152">
        <f t="shared" si="22"/>
        <v>9868.3391666666666</v>
      </c>
      <c r="AG31" s="252">
        <f t="shared" si="17"/>
        <v>118420.07000000002</v>
      </c>
      <c r="AH31" s="174" t="b">
        <f>AG31=T31</f>
        <v>1</v>
      </c>
      <c r="AI31" s="149"/>
    </row>
    <row r="32" spans="1:89" ht="12.75" customHeight="1" x14ac:dyDescent="0.3">
      <c r="B32" s="169" t="s">
        <v>947</v>
      </c>
      <c r="C32" s="222">
        <f>-'TB (2) -August'!D38</f>
        <v>0</v>
      </c>
      <c r="D32" s="223">
        <f t="shared" si="19"/>
        <v>0</v>
      </c>
      <c r="E32" s="224">
        <f>C32</f>
        <v>0</v>
      </c>
      <c r="F32" s="222">
        <f>-TB!D38</f>
        <v>100571.92</v>
      </c>
      <c r="G32" s="223">
        <v>0</v>
      </c>
      <c r="H32" s="224">
        <f t="shared" ref="H32:H33" si="23">F32</f>
        <v>100571.92</v>
      </c>
      <c r="I32" s="224">
        <v>95571.92</v>
      </c>
      <c r="J32" s="224">
        <v>16808</v>
      </c>
      <c r="K32" s="434">
        <f t="shared" si="20"/>
        <v>112379.92</v>
      </c>
      <c r="L32" s="224">
        <f t="shared" si="21"/>
        <v>2379.9199999999983</v>
      </c>
      <c r="M32" s="224">
        <v>110000</v>
      </c>
      <c r="N32" s="259">
        <v>109644.17</v>
      </c>
      <c r="O32" s="259">
        <f t="shared" si="15"/>
        <v>-355.83000000000175</v>
      </c>
      <c r="P32" s="259">
        <f t="shared" si="16"/>
        <v>-9072.25</v>
      </c>
      <c r="Q32" s="149"/>
      <c r="R32" s="183" t="s">
        <v>947</v>
      </c>
      <c r="S32" s="259">
        <v>109644.17</v>
      </c>
      <c r="T32" s="365">
        <f>K32</f>
        <v>112379.92</v>
      </c>
      <c r="U32" s="152">
        <f>T32/12</f>
        <v>9364.9933333333338</v>
      </c>
      <c r="V32" s="152">
        <v>9364.9933333333338</v>
      </c>
      <c r="W32" s="152">
        <v>9364.9933333333338</v>
      </c>
      <c r="X32" s="152">
        <v>9364.9933333333338</v>
      </c>
      <c r="Y32" s="152">
        <v>9364.9933333333338</v>
      </c>
      <c r="Z32" s="152">
        <v>9364.9933333333338</v>
      </c>
      <c r="AA32" s="152">
        <v>9364.9933333333338</v>
      </c>
      <c r="AB32" s="152">
        <v>9364.9933333333338</v>
      </c>
      <c r="AC32" s="152">
        <v>9364.9933333333338</v>
      </c>
      <c r="AD32" s="152">
        <v>9364.9933333333338</v>
      </c>
      <c r="AE32" s="152">
        <v>9364.9933333333338</v>
      </c>
      <c r="AF32" s="152">
        <v>9364.9933333333338</v>
      </c>
      <c r="AG32" s="252">
        <f>SUM(U32:AF32)</f>
        <v>112379.92</v>
      </c>
      <c r="AH32" s="174" t="b">
        <f t="shared" si="18"/>
        <v>1</v>
      </c>
      <c r="AI32" s="149"/>
    </row>
    <row r="33" spans="1:89" ht="12.75" customHeight="1" x14ac:dyDescent="0.3">
      <c r="B33" s="169" t="s">
        <v>948</v>
      </c>
      <c r="C33" s="222">
        <f>-'TB (2) -August'!D40</f>
        <v>1856.25</v>
      </c>
      <c r="D33" s="223">
        <v>0</v>
      </c>
      <c r="E33" s="224">
        <f t="shared" ref="E33" si="24">H33</f>
        <v>5236.0200000000004</v>
      </c>
      <c r="F33" s="222">
        <f>-TB!D40</f>
        <v>5236.0200000000004</v>
      </c>
      <c r="G33" s="223">
        <v>0</v>
      </c>
      <c r="H33" s="224">
        <f t="shared" si="23"/>
        <v>5236.0200000000004</v>
      </c>
      <c r="I33" s="224">
        <v>2153.52</v>
      </c>
      <c r="J33" s="224">
        <v>3886.63</v>
      </c>
      <c r="K33" s="434">
        <f t="shared" si="20"/>
        <v>6040.15</v>
      </c>
      <c r="L33" s="224">
        <f t="shared" si="21"/>
        <v>-959.85000000000036</v>
      </c>
      <c r="M33" s="224">
        <v>7000</v>
      </c>
      <c r="N33" s="259">
        <v>7884.26</v>
      </c>
      <c r="O33" s="259">
        <f t="shared" si="15"/>
        <v>884.26000000000022</v>
      </c>
      <c r="P33" s="259">
        <f t="shared" si="16"/>
        <v>-2648.24</v>
      </c>
      <c r="Q33" s="149"/>
      <c r="R33" s="183" t="s">
        <v>948</v>
      </c>
      <c r="S33" s="259">
        <v>7884.26</v>
      </c>
      <c r="T33" s="365">
        <f>K33</f>
        <v>6040.15</v>
      </c>
      <c r="U33" s="152">
        <f>T33/12</f>
        <v>503.3458333333333</v>
      </c>
      <c r="V33" s="154">
        <v>583.33000000000004</v>
      </c>
      <c r="W33" s="154">
        <v>583.33000000000004</v>
      </c>
      <c r="X33" s="154">
        <v>583.33000000000004</v>
      </c>
      <c r="Y33" s="154">
        <v>583.34</v>
      </c>
      <c r="Z33" s="154">
        <v>583.33000000000004</v>
      </c>
      <c r="AA33" s="154">
        <v>583.33000000000004</v>
      </c>
      <c r="AB33" s="154">
        <v>583.34</v>
      </c>
      <c r="AC33" s="154">
        <v>583.33000000000004</v>
      </c>
      <c r="AD33" s="154">
        <v>583.34</v>
      </c>
      <c r="AE33" s="154">
        <v>583.33000000000004</v>
      </c>
      <c r="AF33" s="154">
        <v>583.34</v>
      </c>
      <c r="AG33" s="152">
        <f>T33</f>
        <v>6040.15</v>
      </c>
      <c r="AH33" s="174" t="b">
        <f t="shared" si="18"/>
        <v>1</v>
      </c>
      <c r="AI33" s="149"/>
    </row>
    <row r="34" spans="1:89" ht="12.75" customHeight="1" x14ac:dyDescent="0.3">
      <c r="B34" s="170" t="s">
        <v>3</v>
      </c>
      <c r="C34" s="222">
        <f>-'TB (2) -August'!D45-'TB (2) -August'!D50</f>
        <v>45</v>
      </c>
      <c r="D34" s="223">
        <f t="shared" si="19"/>
        <v>-346.21583333333336</v>
      </c>
      <c r="E34" s="224">
        <f>AC34</f>
        <v>391.21583333333336</v>
      </c>
      <c r="F34" s="222">
        <f>-TB!D45-TB!D50</f>
        <v>3704.59</v>
      </c>
      <c r="G34" s="223">
        <f t="shared" si="14"/>
        <v>574.86000000000013</v>
      </c>
      <c r="H34" s="224">
        <f>ROUND(SUMIF($U$5:$AF$5,"&lt;="&amp;$B$3,U34:AF34),2)</f>
        <v>3129.73</v>
      </c>
      <c r="I34" s="224">
        <v>3194.59</v>
      </c>
      <c r="J34" s="224">
        <v>1500</v>
      </c>
      <c r="K34" s="434">
        <f t="shared" si="20"/>
        <v>4694.59</v>
      </c>
      <c r="L34" s="224">
        <f t="shared" si="21"/>
        <v>1694.5900000000001</v>
      </c>
      <c r="M34" s="224">
        <v>3000</v>
      </c>
      <c r="N34" s="259">
        <v>3271.8</v>
      </c>
      <c r="O34" s="259">
        <f t="shared" si="15"/>
        <v>271.80000000000018</v>
      </c>
      <c r="P34" s="259">
        <f t="shared" si="16"/>
        <v>432.78999999999996</v>
      </c>
      <c r="Q34" s="149"/>
      <c r="R34" s="184" t="s">
        <v>3</v>
      </c>
      <c r="S34" s="259">
        <v>3271.8</v>
      </c>
      <c r="T34" s="365">
        <f>K34</f>
        <v>4694.59</v>
      </c>
      <c r="U34" s="152">
        <f t="shared" ref="U34" si="25">T34/12</f>
        <v>391.21583333333336</v>
      </c>
      <c r="V34" s="152">
        <f t="shared" ref="V34:AF34" si="26">$T34/12</f>
        <v>391.21583333333336</v>
      </c>
      <c r="W34" s="152">
        <f t="shared" si="26"/>
        <v>391.21583333333336</v>
      </c>
      <c r="X34" s="152">
        <f t="shared" si="26"/>
        <v>391.21583333333336</v>
      </c>
      <c r="Y34" s="152">
        <f t="shared" si="26"/>
        <v>391.21583333333336</v>
      </c>
      <c r="Z34" s="152">
        <f t="shared" si="26"/>
        <v>391.21583333333336</v>
      </c>
      <c r="AA34" s="152">
        <f t="shared" si="26"/>
        <v>391.21583333333336</v>
      </c>
      <c r="AB34" s="152">
        <f t="shared" si="26"/>
        <v>391.21583333333336</v>
      </c>
      <c r="AC34" s="152">
        <f t="shared" si="26"/>
        <v>391.21583333333336</v>
      </c>
      <c r="AD34" s="152">
        <f t="shared" si="26"/>
        <v>391.21583333333336</v>
      </c>
      <c r="AE34" s="152">
        <f t="shared" si="26"/>
        <v>391.21583333333336</v>
      </c>
      <c r="AF34" s="152">
        <f t="shared" si="26"/>
        <v>391.21583333333336</v>
      </c>
      <c r="AG34" s="152">
        <f t="shared" si="17"/>
        <v>4694.59</v>
      </c>
      <c r="AH34" s="174" t="b">
        <f t="shared" si="18"/>
        <v>1</v>
      </c>
      <c r="AI34" s="149"/>
    </row>
    <row r="35" spans="1:89" ht="12.75" customHeight="1" x14ac:dyDescent="0.3">
      <c r="B35" s="167" t="s">
        <v>1022</v>
      </c>
      <c r="C35" s="219">
        <f>SUM(C30:C34)-C31</f>
        <v>3721.25</v>
      </c>
      <c r="D35" s="220">
        <f>+C35-E35</f>
        <v>-1905.9858333333341</v>
      </c>
      <c r="E35" s="221">
        <f>SUM(E30:E34)-E31</f>
        <v>5627.2358333333341</v>
      </c>
      <c r="F35" s="219">
        <f>SUM(F30:F34)-F31</f>
        <v>113025.52999999997</v>
      </c>
      <c r="G35" s="220">
        <f t="shared" si="14"/>
        <v>574.85999999998603</v>
      </c>
      <c r="H35" s="221">
        <f t="shared" ref="H35:M35" si="27">SUM(H30:H34)-H31</f>
        <v>112450.66999999998</v>
      </c>
      <c r="I35" s="219">
        <f t="shared" si="27"/>
        <v>102613.02999999997</v>
      </c>
      <c r="J35" s="219">
        <f t="shared" si="27"/>
        <v>24014.63</v>
      </c>
      <c r="K35" s="434">
        <f t="shared" si="27"/>
        <v>126627.65999999997</v>
      </c>
      <c r="L35" s="221">
        <f t="shared" si="27"/>
        <v>3127.659999999998</v>
      </c>
      <c r="M35" s="221">
        <f t="shared" si="27"/>
        <v>123500</v>
      </c>
      <c r="N35" s="221">
        <v>120812.22999999998</v>
      </c>
      <c r="O35" s="221">
        <f>N35-M35</f>
        <v>-2687.7700000000186</v>
      </c>
      <c r="P35" s="221">
        <f t="shared" si="16"/>
        <v>-7786.7000000000116</v>
      </c>
      <c r="Q35" s="149"/>
      <c r="R35" s="183" t="s">
        <v>1022</v>
      </c>
      <c r="S35" s="221">
        <v>120812.22999999998</v>
      </c>
      <c r="T35" s="356">
        <f>SUM(T30:T34)-T31</f>
        <v>126627.65999999997</v>
      </c>
      <c r="U35" s="156">
        <f>SUM(U30:U34)-U31</f>
        <v>10259.554999999998</v>
      </c>
      <c r="V35" s="156">
        <f t="shared" ref="V35:AF35" si="28">SUM(V30:V34)-V31</f>
        <v>10339.539166666667</v>
      </c>
      <c r="W35" s="156">
        <f t="shared" si="28"/>
        <v>10339.539166666667</v>
      </c>
      <c r="X35" s="156">
        <f t="shared" si="28"/>
        <v>10339.539166666667</v>
      </c>
      <c r="Y35" s="156">
        <f t="shared" si="28"/>
        <v>10339.549166666666</v>
      </c>
      <c r="Z35" s="156">
        <f t="shared" si="28"/>
        <v>10339.539166666667</v>
      </c>
      <c r="AA35" s="156">
        <f t="shared" si="28"/>
        <v>12032.539166666667</v>
      </c>
      <c r="AB35" s="156">
        <f t="shared" si="28"/>
        <v>12159.549166666666</v>
      </c>
      <c r="AC35" s="156">
        <f t="shared" si="28"/>
        <v>10339.539166666667</v>
      </c>
      <c r="AD35" s="156">
        <f t="shared" si="28"/>
        <v>10339.549166666666</v>
      </c>
      <c r="AE35" s="156">
        <f t="shared" si="28"/>
        <v>10339.539166666667</v>
      </c>
      <c r="AF35" s="156">
        <f t="shared" si="28"/>
        <v>10339.549166666666</v>
      </c>
      <c r="AG35" s="156">
        <f>SUM(AG30:AG34)-AG31</f>
        <v>126627.65999999999</v>
      </c>
      <c r="AH35" s="173" t="b">
        <f t="shared" si="18"/>
        <v>1</v>
      </c>
      <c r="AI35" s="149"/>
    </row>
    <row r="36" spans="1:89" ht="12.75" customHeight="1" x14ac:dyDescent="0.3">
      <c r="B36" s="171"/>
      <c r="C36" s="222"/>
      <c r="D36" s="223"/>
      <c r="E36" s="224"/>
      <c r="F36" s="222"/>
      <c r="G36" s="223"/>
      <c r="H36" s="224"/>
      <c r="I36" s="224"/>
      <c r="J36" s="224"/>
      <c r="K36" s="434"/>
      <c r="L36" s="224"/>
      <c r="M36" s="224"/>
      <c r="N36" s="263"/>
      <c r="O36" s="263"/>
      <c r="P36" s="263"/>
      <c r="Q36" s="149"/>
      <c r="R36" s="184"/>
      <c r="S36" s="263"/>
      <c r="T36" s="365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74" t="b">
        <f t="shared" si="18"/>
        <v>1</v>
      </c>
      <c r="AI36" s="149"/>
    </row>
    <row r="37" spans="1:89" ht="12.75" customHeight="1" x14ac:dyDescent="0.3">
      <c r="B37" s="167" t="s">
        <v>1020</v>
      </c>
      <c r="C37" s="219"/>
      <c r="D37" s="220"/>
      <c r="E37" s="221"/>
      <c r="F37" s="219"/>
      <c r="G37" s="220"/>
      <c r="H37" s="221"/>
      <c r="I37" s="221"/>
      <c r="J37" s="221"/>
      <c r="K37" s="434"/>
      <c r="L37" s="221"/>
      <c r="M37" s="221"/>
      <c r="N37" s="221"/>
      <c r="O37" s="221"/>
      <c r="P37" s="221"/>
      <c r="Q37" s="149"/>
      <c r="R37" s="185" t="s">
        <v>1020</v>
      </c>
      <c r="S37" s="221"/>
      <c r="T37" s="3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73" t="b">
        <f t="shared" si="18"/>
        <v>1</v>
      </c>
      <c r="AI37" s="149"/>
    </row>
    <row r="38" spans="1:89" ht="12.75" customHeight="1" x14ac:dyDescent="0.3">
      <c r="B38" s="170" t="s">
        <v>974</v>
      </c>
      <c r="C38" s="222">
        <f>-'TB (2) -August'!D57-'TB (2) -August'!D58-'TB (2) -August'!D59</f>
        <v>0</v>
      </c>
      <c r="D38" s="223">
        <f t="shared" si="19"/>
        <v>0</v>
      </c>
      <c r="E38" s="224">
        <f t="shared" ref="E38" si="29">U38</f>
        <v>0</v>
      </c>
      <c r="F38" s="222">
        <f>-TB!D57-TB!D58-TB!D59</f>
        <v>0</v>
      </c>
      <c r="G38" s="223">
        <f>+F38-H38</f>
        <v>0</v>
      </c>
      <c r="H38" s="224">
        <f>ROUND(SUMIF($U$5:$AF$5,"&lt;="&amp;$B$3,U38:AF38),2)</f>
        <v>0</v>
      </c>
      <c r="I38" s="224">
        <f>F38</f>
        <v>0</v>
      </c>
      <c r="J38" s="224">
        <f>G38</f>
        <v>0</v>
      </c>
      <c r="K38" s="434">
        <f t="shared" ref="K38" si="30">I38+J38</f>
        <v>0</v>
      </c>
      <c r="L38" s="224">
        <f t="shared" ref="L38" si="31">K38-M38</f>
        <v>0</v>
      </c>
      <c r="M38" s="224">
        <v>0</v>
      </c>
      <c r="N38" s="259">
        <v>1344</v>
      </c>
      <c r="O38" s="259">
        <f t="shared" ref="O38:O39" si="32">N38-M38</f>
        <v>1344</v>
      </c>
      <c r="P38" s="259">
        <f>F38-N38</f>
        <v>-1344</v>
      </c>
      <c r="Q38" s="149"/>
      <c r="R38" s="184" t="s">
        <v>974</v>
      </c>
      <c r="S38" s="259">
        <v>1344</v>
      </c>
      <c r="T38" s="365">
        <f>Budget!E38</f>
        <v>0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>
        <f t="shared" ref="AG38" si="33">SUM(U38:AF38)</f>
        <v>0</v>
      </c>
      <c r="AH38" s="174" t="b">
        <f t="shared" si="18"/>
        <v>1</v>
      </c>
      <c r="AI38" s="149"/>
    </row>
    <row r="39" spans="1:89" ht="12.75" customHeight="1" x14ac:dyDescent="0.3">
      <c r="B39" s="167" t="s">
        <v>1023</v>
      </c>
      <c r="C39" s="219">
        <f>SUM(C38)</f>
        <v>0</v>
      </c>
      <c r="D39" s="220">
        <f>+C39-E39</f>
        <v>0</v>
      </c>
      <c r="E39" s="221">
        <f>SUM(E38)</f>
        <v>0</v>
      </c>
      <c r="F39" s="219">
        <f>SUM(F38)</f>
        <v>0</v>
      </c>
      <c r="G39" s="220">
        <f>+F39-H39</f>
        <v>0</v>
      </c>
      <c r="H39" s="221">
        <f t="shared" ref="H39:M39" si="34">SUM(H38)</f>
        <v>0</v>
      </c>
      <c r="I39" s="219">
        <f t="shared" si="34"/>
        <v>0</v>
      </c>
      <c r="J39" s="219">
        <f t="shared" si="34"/>
        <v>0</v>
      </c>
      <c r="K39" s="434">
        <f t="shared" si="34"/>
        <v>0</v>
      </c>
      <c r="L39" s="221">
        <f t="shared" si="34"/>
        <v>0</v>
      </c>
      <c r="M39" s="221">
        <f t="shared" si="34"/>
        <v>0</v>
      </c>
      <c r="N39" s="221">
        <v>1344</v>
      </c>
      <c r="O39" s="221">
        <f t="shared" si="32"/>
        <v>1344</v>
      </c>
      <c r="P39" s="221">
        <f>SUM(P38)</f>
        <v>-1344</v>
      </c>
      <c r="Q39" s="149"/>
      <c r="R39" s="185" t="s">
        <v>1023</v>
      </c>
      <c r="S39" s="221">
        <v>1344</v>
      </c>
      <c r="T39" s="356">
        <f>SUM(T38)</f>
        <v>0</v>
      </c>
      <c r="U39" s="155">
        <f t="shared" ref="U39:AG39" si="35">SUM(U38)</f>
        <v>0</v>
      </c>
      <c r="V39" s="155">
        <f t="shared" si="35"/>
        <v>0</v>
      </c>
      <c r="W39" s="155">
        <f t="shared" si="35"/>
        <v>0</v>
      </c>
      <c r="X39" s="155">
        <f t="shared" si="35"/>
        <v>0</v>
      </c>
      <c r="Y39" s="155">
        <f t="shared" si="35"/>
        <v>0</v>
      </c>
      <c r="Z39" s="155">
        <f t="shared" si="35"/>
        <v>0</v>
      </c>
      <c r="AA39" s="155">
        <f t="shared" si="35"/>
        <v>0</v>
      </c>
      <c r="AB39" s="155">
        <f t="shared" si="35"/>
        <v>0</v>
      </c>
      <c r="AC39" s="155">
        <f t="shared" si="35"/>
        <v>0</v>
      </c>
      <c r="AD39" s="155">
        <f t="shared" si="35"/>
        <v>0</v>
      </c>
      <c r="AE39" s="155">
        <f t="shared" si="35"/>
        <v>0</v>
      </c>
      <c r="AF39" s="155">
        <f t="shared" si="35"/>
        <v>0</v>
      </c>
      <c r="AG39" s="155">
        <f t="shared" si="35"/>
        <v>0</v>
      </c>
      <c r="AH39" s="173" t="b">
        <f t="shared" si="18"/>
        <v>1</v>
      </c>
      <c r="AI39" s="149"/>
    </row>
    <row r="40" spans="1:89" ht="12.75" customHeight="1" x14ac:dyDescent="0.3">
      <c r="B40" s="171"/>
      <c r="C40" s="222"/>
      <c r="D40" s="223"/>
      <c r="E40" s="224"/>
      <c r="F40" s="222"/>
      <c r="G40" s="223"/>
      <c r="H40" s="224"/>
      <c r="I40" s="224"/>
      <c r="J40" s="224"/>
      <c r="K40" s="434"/>
      <c r="L40" s="224"/>
      <c r="M40" s="224"/>
      <c r="N40" s="263"/>
      <c r="O40" s="263"/>
      <c r="P40" s="263"/>
      <c r="Q40" s="149"/>
      <c r="R40" s="184"/>
      <c r="S40" s="263"/>
      <c r="T40" s="365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74" t="b">
        <f t="shared" si="18"/>
        <v>1</v>
      </c>
      <c r="AI40" s="149"/>
    </row>
    <row r="41" spans="1:89" ht="12.75" customHeight="1" x14ac:dyDescent="0.3">
      <c r="B41" s="167" t="s">
        <v>1021</v>
      </c>
      <c r="C41" s="219"/>
      <c r="D41" s="220"/>
      <c r="E41" s="221"/>
      <c r="F41" s="219"/>
      <c r="G41" s="220"/>
      <c r="H41" s="221"/>
      <c r="I41" s="221"/>
      <c r="J41" s="221"/>
      <c r="K41" s="434">
        <f t="shared" ref="K41" si="36">I41+J41</f>
        <v>0</v>
      </c>
      <c r="L41" s="221"/>
      <c r="M41" s="221"/>
      <c r="N41" s="221"/>
      <c r="O41" s="221"/>
      <c r="P41" s="221"/>
      <c r="Q41" s="149"/>
      <c r="R41" s="185" t="s">
        <v>1021</v>
      </c>
      <c r="S41" s="221"/>
      <c r="T41" s="3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73" t="b">
        <f t="shared" si="18"/>
        <v>1</v>
      </c>
      <c r="AI41" s="149"/>
    </row>
    <row r="42" spans="1:89" ht="12.75" customHeight="1" x14ac:dyDescent="0.3">
      <c r="B42" s="171" t="s">
        <v>987</v>
      </c>
      <c r="C42" s="222">
        <f>-'TB (2) -August'!D43-'TB (2) -August'!D44-'TB (2) -August'!C90</f>
        <v>0</v>
      </c>
      <c r="D42" s="223">
        <f t="shared" si="19"/>
        <v>0</v>
      </c>
      <c r="E42" s="224">
        <f>AA42</f>
        <v>0</v>
      </c>
      <c r="F42" s="222">
        <f>-TB!D43-TB!D44-TB!C90</f>
        <v>3622.55</v>
      </c>
      <c r="G42" s="223">
        <f>+F42-H42</f>
        <v>-627.44999999999982</v>
      </c>
      <c r="H42" s="224">
        <f>ROUND(SUMIF($U$5:$AF$5,"&lt;="&amp;$B$3,U42:AF42),2)</f>
        <v>4250</v>
      </c>
      <c r="I42" s="224">
        <f>F42</f>
        <v>3622.55</v>
      </c>
      <c r="J42" s="224">
        <v>4877</v>
      </c>
      <c r="K42" s="434">
        <f>I42+J42</f>
        <v>8499.5499999999993</v>
      </c>
      <c r="L42" s="224">
        <f t="shared" ref="L42" si="37">K42-M42</f>
        <v>-0.4500000000007276</v>
      </c>
      <c r="M42" s="224">
        <f>T42</f>
        <v>8500</v>
      </c>
      <c r="N42" s="259">
        <v>5999.98</v>
      </c>
      <c r="O42" s="259">
        <f>N42-M42</f>
        <v>-2500.0200000000004</v>
      </c>
      <c r="P42" s="259">
        <f>F42-N42</f>
        <v>-2377.4299999999994</v>
      </c>
      <c r="Q42" s="149"/>
      <c r="R42" s="184" t="s">
        <v>987</v>
      </c>
      <c r="S42" s="259">
        <v>5999.98</v>
      </c>
      <c r="T42" s="365">
        <f>Budget!E42</f>
        <v>8500</v>
      </c>
      <c r="U42" s="152"/>
      <c r="V42" s="152"/>
      <c r="W42" s="152">
        <f>$T42/4</f>
        <v>2125</v>
      </c>
      <c r="Y42" s="152"/>
      <c r="Z42" s="152">
        <f>$T42/4</f>
        <v>2125</v>
      </c>
      <c r="AB42" s="152"/>
      <c r="AC42" s="152">
        <f>$T42/4</f>
        <v>2125</v>
      </c>
      <c r="AE42" s="152"/>
      <c r="AF42" s="152">
        <f>$T42/4</f>
        <v>2125</v>
      </c>
      <c r="AG42" s="152">
        <f t="shared" si="17"/>
        <v>8500</v>
      </c>
      <c r="AH42" s="174" t="b">
        <f t="shared" si="18"/>
        <v>1</v>
      </c>
      <c r="AI42" s="149"/>
    </row>
    <row r="43" spans="1:89" ht="12.75" customHeight="1" thickBot="1" x14ac:dyDescent="0.35">
      <c r="B43" s="167" t="s">
        <v>1024</v>
      </c>
      <c r="C43" s="225">
        <f>SUM(C42)</f>
        <v>0</v>
      </c>
      <c r="D43" s="226">
        <f t="shared" si="19"/>
        <v>0</v>
      </c>
      <c r="E43" s="227">
        <f>SUM(E42)</f>
        <v>0</v>
      </c>
      <c r="F43" s="225">
        <f>SUM(F42)</f>
        <v>3622.55</v>
      </c>
      <c r="G43" s="226">
        <f>+F43-H43</f>
        <v>-627.44999999999982</v>
      </c>
      <c r="H43" s="227">
        <f t="shared" ref="H43:M43" si="38">SUM(H42)</f>
        <v>4250</v>
      </c>
      <c r="I43" s="225">
        <f t="shared" si="38"/>
        <v>3622.55</v>
      </c>
      <c r="J43" s="225">
        <f t="shared" si="38"/>
        <v>4877</v>
      </c>
      <c r="K43" s="440">
        <f t="shared" si="38"/>
        <v>8499.5499999999993</v>
      </c>
      <c r="L43" s="227">
        <f t="shared" si="38"/>
        <v>-0.4500000000007276</v>
      </c>
      <c r="M43" s="227">
        <f t="shared" si="38"/>
        <v>8500</v>
      </c>
      <c r="N43" s="227">
        <v>5999.98</v>
      </c>
      <c r="O43" s="227">
        <f>N43-M43</f>
        <v>-2500.0200000000004</v>
      </c>
      <c r="P43" s="227">
        <f>SUM(P42)</f>
        <v>-2377.4299999999994</v>
      </c>
      <c r="Q43" s="149"/>
      <c r="R43" s="185" t="s">
        <v>1024</v>
      </c>
      <c r="S43" s="227">
        <v>5999.98</v>
      </c>
      <c r="T43" s="366">
        <f>SUM(T42)</f>
        <v>8500</v>
      </c>
      <c r="U43" s="191">
        <f t="shared" ref="U43:AG43" si="39">SUM(U42)</f>
        <v>0</v>
      </c>
      <c r="V43" s="191">
        <f t="shared" si="39"/>
        <v>0</v>
      </c>
      <c r="W43" s="191">
        <f t="shared" si="39"/>
        <v>2125</v>
      </c>
      <c r="X43" s="191">
        <f t="shared" si="39"/>
        <v>0</v>
      </c>
      <c r="Y43" s="191">
        <f t="shared" si="39"/>
        <v>0</v>
      </c>
      <c r="Z43" s="191">
        <f t="shared" si="39"/>
        <v>2125</v>
      </c>
      <c r="AA43" s="191">
        <f t="shared" si="39"/>
        <v>0</v>
      </c>
      <c r="AB43" s="191">
        <f t="shared" si="39"/>
        <v>0</v>
      </c>
      <c r="AC43" s="191">
        <f t="shared" si="39"/>
        <v>2125</v>
      </c>
      <c r="AD43" s="191">
        <f>SUM(AC42)</f>
        <v>2125</v>
      </c>
      <c r="AE43" s="191">
        <f t="shared" si="39"/>
        <v>0</v>
      </c>
      <c r="AF43" s="191">
        <f t="shared" si="39"/>
        <v>2125</v>
      </c>
      <c r="AG43" s="191">
        <f t="shared" si="39"/>
        <v>8500</v>
      </c>
      <c r="AH43" s="192" t="b">
        <f t="shared" si="18"/>
        <v>1</v>
      </c>
      <c r="AI43" s="149"/>
    </row>
    <row r="44" spans="1:89" s="147" customFormat="1" ht="21.75" customHeight="1" thickBot="1" x14ac:dyDescent="0.5">
      <c r="A44" s="151"/>
      <c r="B44" s="269" t="s">
        <v>142</v>
      </c>
      <c r="C44" s="234">
        <f>C35+C39+C43</f>
        <v>3721.25</v>
      </c>
      <c r="D44" s="234">
        <f>+C44-E44</f>
        <v>-1905.9858333333341</v>
      </c>
      <c r="E44" s="235">
        <f>E35+E39+E43</f>
        <v>5627.2358333333341</v>
      </c>
      <c r="F44" s="234">
        <f>F35+F39+F43</f>
        <v>116648.07999999997</v>
      </c>
      <c r="G44" s="234">
        <f>+F44-H44</f>
        <v>-52.590000000011059</v>
      </c>
      <c r="H44" s="235">
        <f t="shared" ref="H44:M44" si="40">H35+H39+H43</f>
        <v>116700.66999999998</v>
      </c>
      <c r="I44" s="234">
        <f t="shared" si="40"/>
        <v>106235.57999999997</v>
      </c>
      <c r="J44" s="234">
        <f t="shared" si="40"/>
        <v>28891.63</v>
      </c>
      <c r="K44" s="441">
        <f t="shared" si="40"/>
        <v>135127.20999999996</v>
      </c>
      <c r="L44" s="235">
        <f t="shared" si="40"/>
        <v>3127.2099999999973</v>
      </c>
      <c r="M44" s="235">
        <f t="shared" si="40"/>
        <v>132000</v>
      </c>
      <c r="N44" s="270">
        <v>128156.20999999998</v>
      </c>
      <c r="O44" s="270">
        <f>N44-M44</f>
        <v>-3843.7900000000227</v>
      </c>
      <c r="P44" s="270">
        <f>F44-N44</f>
        <v>-11508.130000000005</v>
      </c>
      <c r="Q44" s="151"/>
      <c r="R44" s="269" t="s">
        <v>142</v>
      </c>
      <c r="S44" s="270">
        <v>128156.20999999998</v>
      </c>
      <c r="T44" s="362">
        <f>T35+T39+T43</f>
        <v>135127.65999999997</v>
      </c>
      <c r="U44" s="188">
        <f t="shared" ref="U44:AG44" si="41">U35+U39+U43</f>
        <v>10259.554999999998</v>
      </c>
      <c r="V44" s="188">
        <f t="shared" si="41"/>
        <v>10339.539166666667</v>
      </c>
      <c r="W44" s="188">
        <f t="shared" si="41"/>
        <v>12464.539166666667</v>
      </c>
      <c r="X44" s="188">
        <f t="shared" si="41"/>
        <v>10339.539166666667</v>
      </c>
      <c r="Y44" s="188">
        <f t="shared" si="41"/>
        <v>10339.549166666666</v>
      </c>
      <c r="Z44" s="188">
        <f t="shared" si="41"/>
        <v>12464.539166666667</v>
      </c>
      <c r="AA44" s="188">
        <f t="shared" si="41"/>
        <v>12032.539166666667</v>
      </c>
      <c r="AB44" s="188">
        <f t="shared" si="41"/>
        <v>12159.549166666666</v>
      </c>
      <c r="AC44" s="188">
        <f t="shared" si="41"/>
        <v>12464.539166666667</v>
      </c>
      <c r="AD44" s="188">
        <f t="shared" si="41"/>
        <v>12464.549166666666</v>
      </c>
      <c r="AE44" s="188">
        <f t="shared" si="41"/>
        <v>10339.539166666667</v>
      </c>
      <c r="AF44" s="188">
        <f t="shared" si="41"/>
        <v>12464.549166666666</v>
      </c>
      <c r="AG44" s="188">
        <f t="shared" si="41"/>
        <v>135127.65999999997</v>
      </c>
      <c r="AH44" s="201" t="b">
        <f t="shared" si="18"/>
        <v>1</v>
      </c>
      <c r="AI44" s="151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</row>
    <row r="45" spans="1:89" s="147" customFormat="1" ht="10.5" customHeight="1" thickBot="1" x14ac:dyDescent="0.5">
      <c r="A45" s="151"/>
      <c r="B45" s="202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151"/>
      <c r="R45" s="299"/>
      <c r="S45" s="310"/>
      <c r="T45" s="358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210"/>
      <c r="AI45" s="331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</row>
    <row r="46" spans="1:89" s="147" customFormat="1" ht="21.75" customHeight="1" thickBot="1" x14ac:dyDescent="0.5">
      <c r="A46" s="151"/>
      <c r="B46" s="269" t="s">
        <v>764</v>
      </c>
      <c r="C46" s="234"/>
      <c r="D46" s="234"/>
      <c r="E46" s="235"/>
      <c r="F46" s="234"/>
      <c r="G46" s="234"/>
      <c r="H46" s="235"/>
      <c r="I46" s="235"/>
      <c r="J46" s="235"/>
      <c r="K46" s="441"/>
      <c r="L46" s="235"/>
      <c r="M46" s="235"/>
      <c r="N46" s="270"/>
      <c r="O46" s="270"/>
      <c r="P46" s="270"/>
      <c r="Q46" s="151"/>
      <c r="R46" s="269" t="s">
        <v>764</v>
      </c>
      <c r="S46" s="270"/>
      <c r="T46" s="362"/>
      <c r="U46" s="199"/>
      <c r="V46" s="199"/>
      <c r="W46" s="199"/>
      <c r="X46" s="199"/>
      <c r="Y46" s="199"/>
      <c r="Z46" s="199"/>
      <c r="AA46" s="199"/>
      <c r="AB46" s="200"/>
      <c r="AC46" s="199"/>
      <c r="AD46" s="199"/>
      <c r="AE46" s="199"/>
      <c r="AF46" s="199"/>
      <c r="AG46" s="199"/>
      <c r="AH46" s="201"/>
      <c r="AI46" s="151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</row>
    <row r="47" spans="1:89" ht="12.75" customHeight="1" x14ac:dyDescent="0.35">
      <c r="B47" s="172" t="s">
        <v>1025</v>
      </c>
      <c r="C47" s="236"/>
      <c r="D47" s="229"/>
      <c r="E47" s="237"/>
      <c r="F47" s="236"/>
      <c r="G47" s="229"/>
      <c r="H47" s="237"/>
      <c r="I47" s="237"/>
      <c r="J47" s="237"/>
      <c r="K47" s="442"/>
      <c r="L47" s="237"/>
      <c r="M47" s="237"/>
      <c r="N47" s="237"/>
      <c r="O47" s="237"/>
      <c r="P47" s="237"/>
      <c r="Q47" s="149"/>
      <c r="R47" s="181" t="s">
        <v>1025</v>
      </c>
      <c r="S47" s="237"/>
      <c r="T47" s="367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9"/>
      <c r="AH47" s="198"/>
      <c r="AI47" s="149"/>
    </row>
    <row r="48" spans="1:89" ht="12.75" customHeight="1" x14ac:dyDescent="0.3">
      <c r="B48" s="171" t="s">
        <v>1026</v>
      </c>
      <c r="C48" s="222"/>
      <c r="D48" s="223"/>
      <c r="E48" s="224"/>
      <c r="F48" s="222"/>
      <c r="G48" s="223"/>
      <c r="H48" s="224"/>
      <c r="I48" s="224"/>
      <c r="J48" s="224"/>
      <c r="K48" s="434"/>
      <c r="L48" s="224"/>
      <c r="M48" s="224"/>
      <c r="N48" s="263"/>
      <c r="O48" s="263"/>
      <c r="P48" s="263"/>
      <c r="Q48" s="149"/>
      <c r="R48" s="186" t="s">
        <v>1026</v>
      </c>
      <c r="S48" s="263"/>
      <c r="T48" s="3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52"/>
      <c r="AH48" s="174"/>
      <c r="AI48" s="149"/>
    </row>
    <row r="49" spans="2:35" ht="12.75" customHeight="1" x14ac:dyDescent="0.3">
      <c r="B49" s="168" t="s">
        <v>932</v>
      </c>
      <c r="C49" s="222">
        <f>-'TB (2) -August'!D61</f>
        <v>-5940</v>
      </c>
      <c r="D49" s="223">
        <f>+C49-E49</f>
        <v>-486.66666666666697</v>
      </c>
      <c r="E49" s="224">
        <f>AC49</f>
        <v>-5453.333333333333</v>
      </c>
      <c r="F49" s="222">
        <f>-TB!D61</f>
        <v>-43875</v>
      </c>
      <c r="G49" s="223">
        <f>+F49-H49</f>
        <v>-248.33000000000175</v>
      </c>
      <c r="H49" s="224">
        <f>ROUND(SUMIF($U$5:$AF$5,"&lt;="&amp;$B$3,U49:AF49),2)</f>
        <v>-43626.67</v>
      </c>
      <c r="I49" s="224">
        <v>-32940</v>
      </c>
      <c r="J49" s="224">
        <v>-32500</v>
      </c>
      <c r="K49" s="434">
        <f t="shared" ref="K49:K51" si="42">I49+J49</f>
        <v>-65440</v>
      </c>
      <c r="L49" s="224">
        <f t="shared" ref="L49:L56" si="43">K49-M49</f>
        <v>-440</v>
      </c>
      <c r="M49" s="224">
        <v>-65000</v>
      </c>
      <c r="N49" s="259">
        <v>-63465.5</v>
      </c>
      <c r="O49" s="259">
        <f t="shared" ref="O49:O51" si="44">N49-M49</f>
        <v>1534.5</v>
      </c>
      <c r="P49" s="259">
        <f>F49-N49</f>
        <v>19590.5</v>
      </c>
      <c r="Q49" s="149"/>
      <c r="R49" s="182" t="s">
        <v>932</v>
      </c>
      <c r="S49" s="259">
        <v>-63465.5</v>
      </c>
      <c r="T49" s="361">
        <f>K49</f>
        <v>-65440</v>
      </c>
      <c r="U49" s="160">
        <f t="shared" ref="U49:AF54" si="45">$T49/12</f>
        <v>-5453.333333333333</v>
      </c>
      <c r="V49" s="160">
        <f t="shared" si="45"/>
        <v>-5453.333333333333</v>
      </c>
      <c r="W49" s="160">
        <f t="shared" si="45"/>
        <v>-5453.333333333333</v>
      </c>
      <c r="X49" s="160">
        <f t="shared" si="45"/>
        <v>-5453.333333333333</v>
      </c>
      <c r="Y49" s="160">
        <f t="shared" si="45"/>
        <v>-5453.333333333333</v>
      </c>
      <c r="Z49" s="160">
        <f t="shared" si="45"/>
        <v>-5453.333333333333</v>
      </c>
      <c r="AA49" s="160">
        <f t="shared" si="45"/>
        <v>-5453.333333333333</v>
      </c>
      <c r="AB49" s="160">
        <f t="shared" si="45"/>
        <v>-5453.333333333333</v>
      </c>
      <c r="AC49" s="160">
        <f t="shared" si="45"/>
        <v>-5453.333333333333</v>
      </c>
      <c r="AD49" s="160">
        <f t="shared" si="45"/>
        <v>-5453.333333333333</v>
      </c>
      <c r="AE49" s="160">
        <f t="shared" si="45"/>
        <v>-5453.333333333333</v>
      </c>
      <c r="AF49" s="160">
        <f t="shared" si="45"/>
        <v>-5453.333333333333</v>
      </c>
      <c r="AG49" s="152">
        <f t="shared" ref="AG49:AG54" si="46">SUM(U49:AF49)</f>
        <v>-65440.000000000007</v>
      </c>
      <c r="AH49" s="174" t="b">
        <f t="shared" ref="AH49:AH54" si="47">AG49=T49</f>
        <v>1</v>
      </c>
      <c r="AI49" s="149"/>
    </row>
    <row r="50" spans="2:35" ht="12.75" customHeight="1" x14ac:dyDescent="0.3">
      <c r="B50" s="170" t="s">
        <v>933</v>
      </c>
      <c r="C50" s="222">
        <f>-'TB (2) -August'!D66</f>
        <v>-2775.02</v>
      </c>
      <c r="D50" s="223">
        <f t="shared" ref="D50:D79" si="48">+C50-E50</f>
        <v>-1775.0025000000001</v>
      </c>
      <c r="E50" s="224">
        <f>AC50</f>
        <v>-1000.0174999999999</v>
      </c>
      <c r="F50" s="222">
        <f>-TB!D66</f>
        <v>-8328.24</v>
      </c>
      <c r="G50" s="223">
        <f>+F50-H50</f>
        <v>-328.09999999999945</v>
      </c>
      <c r="H50" s="224">
        <f>ROUND(SUMIF($U$5:$AF$5,"&lt;="&amp;$B$3,U50:AF50),2)</f>
        <v>-8000.14</v>
      </c>
      <c r="I50" s="224">
        <v>-5394.21</v>
      </c>
      <c r="J50" s="224">
        <v>-6606</v>
      </c>
      <c r="K50" s="434">
        <f t="shared" si="42"/>
        <v>-12000.21</v>
      </c>
      <c r="L50" s="224">
        <f t="shared" si="43"/>
        <v>2999.7900000000009</v>
      </c>
      <c r="M50" s="224">
        <v>-15000</v>
      </c>
      <c r="N50" s="259">
        <v>-12752.32</v>
      </c>
      <c r="O50" s="259">
        <f t="shared" si="44"/>
        <v>2247.6800000000003</v>
      </c>
      <c r="P50" s="259">
        <f>F50-N50</f>
        <v>4424.08</v>
      </c>
      <c r="Q50" s="149"/>
      <c r="R50" s="184" t="s">
        <v>933</v>
      </c>
      <c r="S50" s="259">
        <v>-12752.32</v>
      </c>
      <c r="T50" s="361">
        <f t="shared" ref="T50:T56" si="49">K50</f>
        <v>-12000.21</v>
      </c>
      <c r="U50" s="160">
        <f t="shared" si="45"/>
        <v>-1000.0174999999999</v>
      </c>
      <c r="V50" s="160">
        <f t="shared" si="45"/>
        <v>-1000.0174999999999</v>
      </c>
      <c r="W50" s="160">
        <f t="shared" si="45"/>
        <v>-1000.0174999999999</v>
      </c>
      <c r="X50" s="160">
        <f t="shared" si="45"/>
        <v>-1000.0174999999999</v>
      </c>
      <c r="Y50" s="160">
        <f t="shared" si="45"/>
        <v>-1000.0174999999999</v>
      </c>
      <c r="Z50" s="160">
        <f t="shared" si="45"/>
        <v>-1000.0174999999999</v>
      </c>
      <c r="AA50" s="160">
        <f t="shared" si="45"/>
        <v>-1000.0174999999999</v>
      </c>
      <c r="AB50" s="160">
        <f t="shared" si="45"/>
        <v>-1000.0174999999999</v>
      </c>
      <c r="AC50" s="160">
        <f t="shared" si="45"/>
        <v>-1000.0174999999999</v>
      </c>
      <c r="AD50" s="160">
        <f t="shared" si="45"/>
        <v>-1000.0174999999999</v>
      </c>
      <c r="AE50" s="160">
        <f t="shared" si="45"/>
        <v>-1000.0174999999999</v>
      </c>
      <c r="AF50" s="160">
        <f t="shared" si="45"/>
        <v>-1000.0174999999999</v>
      </c>
      <c r="AG50" s="152">
        <f t="shared" si="46"/>
        <v>-12000.21</v>
      </c>
      <c r="AH50" s="174" t="b">
        <f t="shared" si="47"/>
        <v>1</v>
      </c>
      <c r="AI50" s="149"/>
    </row>
    <row r="51" spans="2:35" ht="12.75" customHeight="1" x14ac:dyDescent="0.3">
      <c r="B51" s="170" t="s">
        <v>11</v>
      </c>
      <c r="C51" s="222">
        <f>-'TB (2) -August'!D67</f>
        <v>-684.08</v>
      </c>
      <c r="D51" s="223">
        <f t="shared" si="48"/>
        <v>-267.41333333333336</v>
      </c>
      <c r="E51" s="224">
        <f>AC51</f>
        <v>-416.66666666666669</v>
      </c>
      <c r="F51" s="222">
        <f>-TB!D67</f>
        <v>-5684.08</v>
      </c>
      <c r="G51" s="223">
        <f>+F51-H51</f>
        <v>-684.07999999999993</v>
      </c>
      <c r="H51" s="224">
        <v>-5000</v>
      </c>
      <c r="I51" s="224">
        <v>-5000</v>
      </c>
      <c r="J51" s="224">
        <v>0</v>
      </c>
      <c r="K51" s="434">
        <f t="shared" si="42"/>
        <v>-5000</v>
      </c>
      <c r="L51" s="224">
        <f t="shared" si="43"/>
        <v>0</v>
      </c>
      <c r="M51" s="224">
        <v>-5000</v>
      </c>
      <c r="N51" s="259">
        <v>-4999.72</v>
      </c>
      <c r="O51" s="259">
        <f t="shared" si="44"/>
        <v>0.27999999999974534</v>
      </c>
      <c r="P51" s="259">
        <f>F51-N51</f>
        <v>-684.35999999999967</v>
      </c>
      <c r="Q51" s="149"/>
      <c r="R51" s="184" t="s">
        <v>11</v>
      </c>
      <c r="S51" s="259">
        <v>-4999.72</v>
      </c>
      <c r="T51" s="361">
        <f t="shared" si="49"/>
        <v>-5000</v>
      </c>
      <c r="U51" s="160">
        <f t="shared" si="45"/>
        <v>-416.66666666666669</v>
      </c>
      <c r="V51" s="160">
        <f t="shared" si="45"/>
        <v>-416.66666666666669</v>
      </c>
      <c r="W51" s="160">
        <f t="shared" si="45"/>
        <v>-416.66666666666669</v>
      </c>
      <c r="X51" s="160">
        <f t="shared" si="45"/>
        <v>-416.66666666666669</v>
      </c>
      <c r="Y51" s="160">
        <f t="shared" si="45"/>
        <v>-416.66666666666669</v>
      </c>
      <c r="Z51" s="160">
        <f t="shared" si="45"/>
        <v>-416.66666666666669</v>
      </c>
      <c r="AA51" s="160">
        <f t="shared" si="45"/>
        <v>-416.66666666666669</v>
      </c>
      <c r="AB51" s="160">
        <f t="shared" si="45"/>
        <v>-416.66666666666669</v>
      </c>
      <c r="AC51" s="160">
        <f t="shared" si="45"/>
        <v>-416.66666666666669</v>
      </c>
      <c r="AD51" s="160">
        <f t="shared" si="45"/>
        <v>-416.66666666666669</v>
      </c>
      <c r="AE51" s="160">
        <f t="shared" si="45"/>
        <v>-416.66666666666669</v>
      </c>
      <c r="AF51" s="160">
        <f t="shared" si="45"/>
        <v>-416.66666666666669</v>
      </c>
      <c r="AG51" s="152">
        <f t="shared" si="46"/>
        <v>-5000</v>
      </c>
      <c r="AH51" s="174" t="b">
        <f t="shared" si="47"/>
        <v>1</v>
      </c>
      <c r="AI51" s="149"/>
    </row>
    <row r="52" spans="2:35" ht="12" customHeight="1" x14ac:dyDescent="0.3">
      <c r="B52" s="171"/>
      <c r="C52" s="222"/>
      <c r="D52" s="223"/>
      <c r="E52" s="224"/>
      <c r="F52" s="222"/>
      <c r="G52" s="223"/>
      <c r="H52" s="224"/>
      <c r="I52" s="224"/>
      <c r="J52" s="224"/>
      <c r="K52" s="434"/>
      <c r="L52" s="224">
        <f t="shared" si="43"/>
        <v>0</v>
      </c>
      <c r="M52" s="224">
        <v>0</v>
      </c>
      <c r="N52" s="263"/>
      <c r="O52" s="263"/>
      <c r="P52" s="263"/>
      <c r="Q52" s="149"/>
      <c r="R52" s="184"/>
      <c r="S52" s="263"/>
      <c r="T52" s="361">
        <f t="shared" si="49"/>
        <v>0</v>
      </c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52"/>
      <c r="AH52" s="174"/>
      <c r="AI52" s="149"/>
    </row>
    <row r="53" spans="2:35" ht="12.75" customHeight="1" x14ac:dyDescent="0.3">
      <c r="B53" s="171" t="s">
        <v>1027</v>
      </c>
      <c r="C53" s="222"/>
      <c r="D53" s="223"/>
      <c r="E53" s="224"/>
      <c r="F53" s="222"/>
      <c r="G53" s="223"/>
      <c r="H53" s="224"/>
      <c r="I53" s="224"/>
      <c r="J53" s="224"/>
      <c r="K53" s="434"/>
      <c r="L53" s="224">
        <f t="shared" si="43"/>
        <v>0</v>
      </c>
      <c r="M53" s="224">
        <v>0</v>
      </c>
      <c r="N53" s="263"/>
      <c r="O53" s="263"/>
      <c r="P53" s="263"/>
      <c r="Q53" s="149"/>
      <c r="R53" s="186" t="s">
        <v>1027</v>
      </c>
      <c r="S53" s="263"/>
      <c r="T53" s="361">
        <f t="shared" si="49"/>
        <v>0</v>
      </c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52"/>
      <c r="AH53" s="174"/>
      <c r="AI53" s="149"/>
    </row>
    <row r="54" spans="2:35" ht="12.75" customHeight="1" x14ac:dyDescent="0.3">
      <c r="B54" s="170" t="s">
        <v>779</v>
      </c>
      <c r="C54" s="222">
        <f>-'TB (2) -August'!D68</f>
        <v>-7117.98</v>
      </c>
      <c r="D54" s="223">
        <f t="shared" si="48"/>
        <v>-3722.6566666666663</v>
      </c>
      <c r="E54" s="224">
        <f>AC54</f>
        <v>-3395.3233333333333</v>
      </c>
      <c r="F54" s="222">
        <f>-TB!D68</f>
        <v>-24227.86</v>
      </c>
      <c r="G54" s="223">
        <f>+F54-H54</f>
        <v>2934.7299999999996</v>
      </c>
      <c r="H54" s="224">
        <f>ROUND(SUMIF($U$5:$AF$5,"&lt;="&amp;$B$3,U54:AF54),2)</f>
        <v>-27162.59</v>
      </c>
      <c r="I54" s="224">
        <v>-15043.88</v>
      </c>
      <c r="J54" s="224">
        <v>-21700</v>
      </c>
      <c r="K54" s="434">
        <v>-40743.879999999997</v>
      </c>
      <c r="L54" s="224">
        <f t="shared" si="43"/>
        <v>-5743.8799999999974</v>
      </c>
      <c r="M54" s="224">
        <v>-35000</v>
      </c>
      <c r="N54" s="259">
        <v>-22999.93</v>
      </c>
      <c r="O54" s="259">
        <f t="shared" ref="O54:O57" si="50">N54-M54</f>
        <v>12000.07</v>
      </c>
      <c r="P54" s="259">
        <f>F54-N54</f>
        <v>-1227.9300000000003</v>
      </c>
      <c r="Q54" s="149"/>
      <c r="R54" s="184" t="s">
        <v>779</v>
      </c>
      <c r="S54" s="259">
        <v>-22999.93</v>
      </c>
      <c r="T54" s="361">
        <f t="shared" si="49"/>
        <v>-40743.879999999997</v>
      </c>
      <c r="U54" s="160">
        <f t="shared" si="45"/>
        <v>-3395.3233333333333</v>
      </c>
      <c r="V54" s="160">
        <f t="shared" si="45"/>
        <v>-3395.3233333333333</v>
      </c>
      <c r="W54" s="160">
        <f t="shared" si="45"/>
        <v>-3395.3233333333333</v>
      </c>
      <c r="X54" s="160">
        <f t="shared" si="45"/>
        <v>-3395.3233333333333</v>
      </c>
      <c r="Y54" s="160">
        <f t="shared" si="45"/>
        <v>-3395.3233333333333</v>
      </c>
      <c r="Z54" s="160">
        <f t="shared" si="45"/>
        <v>-3395.3233333333333</v>
      </c>
      <c r="AA54" s="160">
        <f t="shared" si="45"/>
        <v>-3395.3233333333333</v>
      </c>
      <c r="AB54" s="160">
        <f t="shared" si="45"/>
        <v>-3395.3233333333333</v>
      </c>
      <c r="AC54" s="160">
        <f t="shared" si="45"/>
        <v>-3395.3233333333333</v>
      </c>
      <c r="AD54" s="160">
        <f t="shared" si="45"/>
        <v>-3395.3233333333333</v>
      </c>
      <c r="AE54" s="160">
        <f t="shared" si="45"/>
        <v>-3395.3233333333333</v>
      </c>
      <c r="AF54" s="160">
        <f t="shared" si="45"/>
        <v>-3395.3233333333333</v>
      </c>
      <c r="AG54" s="152">
        <f t="shared" si="46"/>
        <v>-40743.879999999997</v>
      </c>
      <c r="AH54" s="174" t="b">
        <f t="shared" si="47"/>
        <v>1</v>
      </c>
      <c r="AI54" s="149"/>
    </row>
    <row r="55" spans="2:35" ht="12.75" customHeight="1" x14ac:dyDescent="0.3">
      <c r="B55" s="170" t="s">
        <v>913</v>
      </c>
      <c r="C55" s="222">
        <f>-'TB (2) -August'!D94</f>
        <v>0</v>
      </c>
      <c r="D55" s="223">
        <f>+C55-E55</f>
        <v>133.29666666666665</v>
      </c>
      <c r="E55" s="224">
        <f>X55</f>
        <v>-133.29666666666665</v>
      </c>
      <c r="F55" s="222">
        <f>-TB!D94</f>
        <v>-799.56</v>
      </c>
      <c r="G55" s="223">
        <f>+F55-H55</f>
        <v>266.80999999999995</v>
      </c>
      <c r="H55" s="224">
        <f>ROUND(SUMIF($U$5:$AF$5,"&lt;="&amp;$B$3,U55:AF55),2)</f>
        <v>-1066.3699999999999</v>
      </c>
      <c r="I55" s="224">
        <v>-799.56</v>
      </c>
      <c r="J55" s="224">
        <v>-800</v>
      </c>
      <c r="K55" s="434">
        <v>-1599.56</v>
      </c>
      <c r="L55" s="224">
        <f t="shared" si="43"/>
        <v>-1599.56</v>
      </c>
      <c r="M55" s="224">
        <v>0</v>
      </c>
      <c r="N55" s="259">
        <v>0</v>
      </c>
      <c r="O55" s="259">
        <f t="shared" si="50"/>
        <v>0</v>
      </c>
      <c r="P55" s="259">
        <f>F55-N55</f>
        <v>-799.56</v>
      </c>
      <c r="Q55" s="149"/>
      <c r="R55" s="184" t="s">
        <v>913</v>
      </c>
      <c r="S55" s="259">
        <v>0</v>
      </c>
      <c r="T55" s="361">
        <f t="shared" si="49"/>
        <v>-1599.56</v>
      </c>
      <c r="U55" s="160">
        <f t="shared" ref="U55:AF55" si="51">$T55/12</f>
        <v>-133.29666666666665</v>
      </c>
      <c r="V55" s="160">
        <f t="shared" si="51"/>
        <v>-133.29666666666665</v>
      </c>
      <c r="W55" s="160">
        <f t="shared" si="51"/>
        <v>-133.29666666666665</v>
      </c>
      <c r="X55" s="160">
        <f t="shared" si="51"/>
        <v>-133.29666666666665</v>
      </c>
      <c r="Y55" s="160">
        <f t="shared" si="51"/>
        <v>-133.29666666666665</v>
      </c>
      <c r="Z55" s="160">
        <f t="shared" si="51"/>
        <v>-133.29666666666665</v>
      </c>
      <c r="AA55" s="160">
        <f t="shared" si="51"/>
        <v>-133.29666666666665</v>
      </c>
      <c r="AB55" s="160">
        <f t="shared" si="51"/>
        <v>-133.29666666666665</v>
      </c>
      <c r="AC55" s="160">
        <f t="shared" si="51"/>
        <v>-133.29666666666665</v>
      </c>
      <c r="AD55" s="160">
        <f t="shared" si="51"/>
        <v>-133.29666666666665</v>
      </c>
      <c r="AE55" s="160">
        <f t="shared" si="51"/>
        <v>-133.29666666666665</v>
      </c>
      <c r="AF55" s="160">
        <f t="shared" si="51"/>
        <v>-133.29666666666665</v>
      </c>
      <c r="AG55" s="152">
        <f>SUM(U55:AF55)</f>
        <v>-1599.5599999999997</v>
      </c>
      <c r="AH55" s="174" t="b">
        <f>AG55=T55</f>
        <v>1</v>
      </c>
      <c r="AI55" s="149"/>
    </row>
    <row r="56" spans="2:35" ht="12.75" customHeight="1" x14ac:dyDescent="0.3">
      <c r="B56" s="170" t="s">
        <v>1039</v>
      </c>
      <c r="C56" s="222">
        <f>-4500/12</f>
        <v>-375</v>
      </c>
      <c r="D56" s="223">
        <f>+C56-E56</f>
        <v>0</v>
      </c>
      <c r="E56" s="224">
        <f>-4500/12</f>
        <v>-375</v>
      </c>
      <c r="F56" s="222">
        <f>-2625-375</f>
        <v>-3000</v>
      </c>
      <c r="G56" s="223">
        <f>+F56-H56</f>
        <v>0</v>
      </c>
      <c r="H56" s="224">
        <f>T56/12*D2</f>
        <v>-3000</v>
      </c>
      <c r="I56" s="224">
        <v>-2250</v>
      </c>
      <c r="J56" s="224">
        <v>-2250</v>
      </c>
      <c r="K56" s="434">
        <v>-4500</v>
      </c>
      <c r="L56" s="224">
        <f t="shared" si="43"/>
        <v>0</v>
      </c>
      <c r="M56" s="224">
        <v>-4500</v>
      </c>
      <c r="N56" s="259">
        <v>-4500</v>
      </c>
      <c r="O56" s="259">
        <f t="shared" si="50"/>
        <v>0</v>
      </c>
      <c r="P56" s="259">
        <f>F56-N56</f>
        <v>1500</v>
      </c>
      <c r="Q56" s="149"/>
      <c r="R56" s="184" t="s">
        <v>905</v>
      </c>
      <c r="S56" s="259">
        <v>-4500</v>
      </c>
      <c r="T56" s="361">
        <f t="shared" si="49"/>
        <v>-4500</v>
      </c>
      <c r="U56" s="160">
        <v>-375</v>
      </c>
      <c r="V56" s="160">
        <v>-375</v>
      </c>
      <c r="W56" s="160">
        <v>-375</v>
      </c>
      <c r="X56" s="160">
        <v>-375</v>
      </c>
      <c r="Y56" s="160">
        <v>-375</v>
      </c>
      <c r="Z56" s="160">
        <v>-375</v>
      </c>
      <c r="AA56" s="160">
        <v>-375</v>
      </c>
      <c r="AB56" s="160">
        <v>-375</v>
      </c>
      <c r="AC56" s="160">
        <v>-375</v>
      </c>
      <c r="AD56" s="160">
        <v>-375</v>
      </c>
      <c r="AE56" s="160">
        <v>-375</v>
      </c>
      <c r="AF56" s="160">
        <v>-375</v>
      </c>
      <c r="AG56" s="152">
        <f>SUM(U56:AF56)</f>
        <v>-4500</v>
      </c>
      <c r="AH56" s="174" t="b">
        <f>AG56=T56</f>
        <v>1</v>
      </c>
      <c r="AI56" s="149"/>
    </row>
    <row r="57" spans="2:35" ht="12.75" customHeight="1" x14ac:dyDescent="0.35">
      <c r="B57" s="172" t="s">
        <v>1047</v>
      </c>
      <c r="C57" s="238">
        <f>SUM(C49:C56)</f>
        <v>-16892.080000000002</v>
      </c>
      <c r="D57" s="220">
        <f>+C57-E57</f>
        <v>-6118.442500000001</v>
      </c>
      <c r="E57" s="239">
        <f>SUM(E49:E56)</f>
        <v>-10773.637500000001</v>
      </c>
      <c r="F57" s="238">
        <f>SUM(F49:F56)</f>
        <v>-85914.739999999991</v>
      </c>
      <c r="G57" s="220">
        <f>+F57-H57</f>
        <v>1941.0299999999988</v>
      </c>
      <c r="H57" s="238">
        <f t="shared" ref="H57:M57" si="52">SUM(H49:H56)</f>
        <v>-87855.76999999999</v>
      </c>
      <c r="I57" s="238">
        <f t="shared" si="52"/>
        <v>-61427.649999999994</v>
      </c>
      <c r="J57" s="238">
        <f t="shared" si="52"/>
        <v>-63856</v>
      </c>
      <c r="K57" s="443">
        <f t="shared" si="52"/>
        <v>-129283.65</v>
      </c>
      <c r="L57" s="238">
        <f t="shared" si="52"/>
        <v>-4783.649999999996</v>
      </c>
      <c r="M57" s="238">
        <f t="shared" si="52"/>
        <v>-124500</v>
      </c>
      <c r="N57" s="238">
        <v>-108717.47</v>
      </c>
      <c r="O57" s="238">
        <f t="shared" si="50"/>
        <v>15782.529999999999</v>
      </c>
      <c r="P57" s="238">
        <f>SUM(P49:P56)</f>
        <v>22802.73</v>
      </c>
      <c r="Q57" s="149"/>
      <c r="R57" s="181" t="s">
        <v>1025</v>
      </c>
      <c r="S57" s="238">
        <v>-108717.47</v>
      </c>
      <c r="T57" s="368">
        <f>SUM(T49:T56)</f>
        <v>-129283.65</v>
      </c>
      <c r="U57" s="203">
        <f t="shared" ref="U57:AG57" si="53">SUM(U49:U56)</f>
        <v>-10773.637500000001</v>
      </c>
      <c r="V57" s="203">
        <f t="shared" si="53"/>
        <v>-10773.637500000001</v>
      </c>
      <c r="W57" s="203">
        <f t="shared" si="53"/>
        <v>-10773.637500000001</v>
      </c>
      <c r="X57" s="203">
        <f t="shared" si="53"/>
        <v>-10773.637500000001</v>
      </c>
      <c r="Y57" s="203">
        <f t="shared" si="53"/>
        <v>-10773.637500000001</v>
      </c>
      <c r="Z57" s="203">
        <f t="shared" si="53"/>
        <v>-10773.637500000001</v>
      </c>
      <c r="AA57" s="203">
        <f t="shared" si="53"/>
        <v>-10773.637500000001</v>
      </c>
      <c r="AB57" s="203">
        <f t="shared" si="53"/>
        <v>-10773.637500000001</v>
      </c>
      <c r="AC57" s="203">
        <f t="shared" si="53"/>
        <v>-10773.637500000001</v>
      </c>
      <c r="AD57" s="203">
        <f t="shared" si="53"/>
        <v>-10773.637500000001</v>
      </c>
      <c r="AE57" s="203">
        <f t="shared" si="53"/>
        <v>-10773.637500000001</v>
      </c>
      <c r="AF57" s="203">
        <f t="shared" si="53"/>
        <v>-10773.637500000001</v>
      </c>
      <c r="AG57" s="203">
        <f t="shared" si="53"/>
        <v>-129283.65</v>
      </c>
      <c r="AH57" s="177" t="b">
        <f>AG57=T57</f>
        <v>1</v>
      </c>
      <c r="AI57" s="149"/>
    </row>
    <row r="58" spans="2:35" ht="12.75" customHeight="1" x14ac:dyDescent="0.3">
      <c r="B58" s="170"/>
      <c r="C58" s="222"/>
      <c r="D58" s="223"/>
      <c r="E58" s="224"/>
      <c r="F58" s="222"/>
      <c r="G58" s="223"/>
      <c r="H58" s="224"/>
      <c r="I58" s="224"/>
      <c r="J58" s="224"/>
      <c r="K58" s="434"/>
      <c r="L58" s="224"/>
      <c r="M58" s="224"/>
      <c r="N58" s="263"/>
      <c r="O58" s="263"/>
      <c r="P58" s="263"/>
      <c r="Q58" s="149"/>
      <c r="R58" s="184"/>
      <c r="S58" s="263"/>
      <c r="T58" s="361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52"/>
      <c r="AH58" s="175"/>
      <c r="AI58" s="149"/>
    </row>
    <row r="59" spans="2:35" ht="12.75" customHeight="1" x14ac:dyDescent="0.35">
      <c r="B59" s="172" t="s">
        <v>1020</v>
      </c>
      <c r="C59" s="238"/>
      <c r="D59" s="220"/>
      <c r="E59" s="239"/>
      <c r="F59" s="238"/>
      <c r="G59" s="220"/>
      <c r="H59" s="239"/>
      <c r="I59" s="239"/>
      <c r="J59" s="239"/>
      <c r="K59" s="438"/>
      <c r="L59" s="239"/>
      <c r="M59" s="239"/>
      <c r="N59" s="239"/>
      <c r="O59" s="239"/>
      <c r="P59" s="239"/>
      <c r="Q59" s="149"/>
      <c r="R59" s="181" t="s">
        <v>1020</v>
      </c>
      <c r="S59" s="239"/>
      <c r="T59" s="369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9"/>
      <c r="AH59" s="177"/>
      <c r="AI59" s="149"/>
    </row>
    <row r="60" spans="2:35" ht="12.75" customHeight="1" x14ac:dyDescent="0.3">
      <c r="B60" s="170" t="s">
        <v>772</v>
      </c>
      <c r="C60" s="222">
        <f>-('TB (2) -August'!C103+'TB (2) -August'!C108+'TB (2) -August'!C111)</f>
        <v>0</v>
      </c>
      <c r="D60" s="223">
        <f>+C60-E60</f>
        <v>2295</v>
      </c>
      <c r="E60" s="224">
        <f>AA60</f>
        <v>-2295</v>
      </c>
      <c r="F60" s="222">
        <f>-(TB!C103+TB!C108+TB!C111)</f>
        <v>-17294.82</v>
      </c>
      <c r="G60" s="223">
        <f>+F60-H60</f>
        <v>0.18000000000029104</v>
      </c>
      <c r="H60" s="224">
        <f>T60</f>
        <v>-17295</v>
      </c>
      <c r="I60" s="224">
        <f>F60</f>
        <v>-17294.82</v>
      </c>
      <c r="J60" s="224">
        <v>0</v>
      </c>
      <c r="K60" s="434">
        <v>-17295</v>
      </c>
      <c r="L60" s="224">
        <f t="shared" ref="L60" si="54">K60-M60</f>
        <v>-2295</v>
      </c>
      <c r="M60" s="224">
        <v>-15000</v>
      </c>
      <c r="N60" s="259">
        <v>-10496.26</v>
      </c>
      <c r="O60" s="259">
        <f t="shared" ref="O60:O61" si="55">N60-M60</f>
        <v>4503.74</v>
      </c>
      <c r="P60" s="259">
        <f>F60-N60</f>
        <v>-6798.5599999999995</v>
      </c>
      <c r="Q60" s="149"/>
      <c r="R60" s="184" t="s">
        <v>772</v>
      </c>
      <c r="S60" s="259">
        <v>-10496.26</v>
      </c>
      <c r="T60" s="361">
        <f>K60</f>
        <v>-17295</v>
      </c>
      <c r="U60" s="160"/>
      <c r="V60" s="160"/>
      <c r="W60" s="160"/>
      <c r="X60" s="160"/>
      <c r="Y60" s="160">
        <v>-3000</v>
      </c>
      <c r="Z60" s="160">
        <v>-12000</v>
      </c>
      <c r="AA60" s="160">
        <f>T60-Y60-Z60</f>
        <v>-2295</v>
      </c>
      <c r="AB60" s="160"/>
      <c r="AC60" s="160"/>
      <c r="AD60" s="160"/>
      <c r="AE60" s="160"/>
      <c r="AF60" s="160"/>
      <c r="AG60" s="152">
        <f>SUM(U60:AF60)</f>
        <v>-17295</v>
      </c>
      <c r="AH60" s="175" t="b">
        <f>AG60=T60</f>
        <v>1</v>
      </c>
      <c r="AI60" s="149"/>
    </row>
    <row r="61" spans="2:35" ht="12.75" customHeight="1" x14ac:dyDescent="0.35">
      <c r="B61" s="172" t="s">
        <v>1023</v>
      </c>
      <c r="C61" s="283">
        <f>SUM(C59:C60)</f>
        <v>0</v>
      </c>
      <c r="D61" s="226">
        <f>+C61-E61</f>
        <v>2295</v>
      </c>
      <c r="E61" s="240">
        <f>SUM(E59:E60)</f>
        <v>-2295</v>
      </c>
      <c r="F61" s="240">
        <f>SUM(F60)</f>
        <v>-17294.82</v>
      </c>
      <c r="G61" s="226">
        <f>+F61-H61</f>
        <v>0.18000000000029104</v>
      </c>
      <c r="H61" s="240">
        <f>SUM(H59:H60)</f>
        <v>-17295</v>
      </c>
      <c r="I61" s="240">
        <f>SUM(I60)</f>
        <v>-17294.82</v>
      </c>
      <c r="J61" s="240">
        <f>SUM(J60)</f>
        <v>0</v>
      </c>
      <c r="K61" s="444">
        <f>SUM(K59:K60)</f>
        <v>-17295</v>
      </c>
      <c r="L61" s="240">
        <f>SUM(L59:L60)</f>
        <v>-2295</v>
      </c>
      <c r="M61" s="240">
        <f>SUM(M60)</f>
        <v>-15000</v>
      </c>
      <c r="N61" s="240">
        <v>-10496.26</v>
      </c>
      <c r="O61" s="240">
        <f t="shared" si="55"/>
        <v>4503.74</v>
      </c>
      <c r="P61" s="240">
        <f>F61-N61</f>
        <v>-6798.5599999999995</v>
      </c>
      <c r="Q61" s="149"/>
      <c r="R61" s="181" t="s">
        <v>1023</v>
      </c>
      <c r="S61" s="240">
        <v>-10496.26</v>
      </c>
      <c r="T61" s="370">
        <f>SUM(T59:T60)</f>
        <v>-17295</v>
      </c>
      <c r="U61" s="204">
        <f t="shared" ref="U61:AG61" si="56">SUM(U59:U60)</f>
        <v>0</v>
      </c>
      <c r="V61" s="204">
        <f t="shared" si="56"/>
        <v>0</v>
      </c>
      <c r="W61" s="204">
        <f t="shared" si="56"/>
        <v>0</v>
      </c>
      <c r="X61" s="204">
        <f t="shared" si="56"/>
        <v>0</v>
      </c>
      <c r="Y61" s="204">
        <f t="shared" si="56"/>
        <v>-3000</v>
      </c>
      <c r="Z61" s="204">
        <f t="shared" si="56"/>
        <v>-12000</v>
      </c>
      <c r="AA61" s="204">
        <f t="shared" si="56"/>
        <v>-2295</v>
      </c>
      <c r="AB61" s="204">
        <f t="shared" si="56"/>
        <v>0</v>
      </c>
      <c r="AC61" s="204">
        <f>SUM(AC59:AC60)</f>
        <v>0</v>
      </c>
      <c r="AD61" s="204">
        <f t="shared" si="56"/>
        <v>0</v>
      </c>
      <c r="AE61" s="204">
        <f t="shared" si="56"/>
        <v>0</v>
      </c>
      <c r="AF61" s="204">
        <f t="shared" si="56"/>
        <v>0</v>
      </c>
      <c r="AG61" s="204">
        <f t="shared" si="56"/>
        <v>-17295</v>
      </c>
      <c r="AH61" s="205" t="b">
        <f t="shared" ref="AH61" si="57">AG61=T61</f>
        <v>1</v>
      </c>
      <c r="AI61" s="149"/>
    </row>
    <row r="62" spans="2:35" ht="12.75" customHeight="1" x14ac:dyDescent="0.3">
      <c r="B62" s="170"/>
      <c r="C62" s="222"/>
      <c r="D62" s="223"/>
      <c r="E62" s="224"/>
      <c r="F62" s="222"/>
      <c r="G62" s="223"/>
      <c r="H62" s="224"/>
      <c r="I62" s="224"/>
      <c r="J62" s="224"/>
      <c r="K62" s="434"/>
      <c r="L62" s="224"/>
      <c r="M62" s="224"/>
      <c r="N62" s="263"/>
      <c r="O62" s="263"/>
      <c r="P62" s="263"/>
      <c r="Q62" s="149"/>
      <c r="R62" s="184"/>
      <c r="S62" s="263"/>
      <c r="T62" s="361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52"/>
      <c r="AH62" s="175"/>
      <c r="AI62" s="149"/>
    </row>
    <row r="63" spans="2:35" ht="12.75" customHeight="1" x14ac:dyDescent="0.35">
      <c r="B63" s="172" t="s">
        <v>1031</v>
      </c>
      <c r="C63" s="236"/>
      <c r="D63" s="229"/>
      <c r="E63" s="237"/>
      <c r="F63" s="236"/>
      <c r="G63" s="220"/>
      <c r="H63" s="237"/>
      <c r="I63" s="237"/>
      <c r="J63" s="237"/>
      <c r="K63" s="442"/>
      <c r="L63" s="237"/>
      <c r="M63" s="237"/>
      <c r="N63" s="237"/>
      <c r="O63" s="237"/>
      <c r="P63" s="237"/>
      <c r="Q63" s="149"/>
      <c r="R63" s="181" t="s">
        <v>1031</v>
      </c>
      <c r="S63" s="237"/>
      <c r="T63" s="367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9"/>
      <c r="AH63" s="206"/>
      <c r="AI63" s="149"/>
    </row>
    <row r="64" spans="2:35" ht="12.75" customHeight="1" x14ac:dyDescent="0.3">
      <c r="B64" s="171" t="s">
        <v>1032</v>
      </c>
      <c r="C64" s="231"/>
      <c r="D64" s="223"/>
      <c r="E64" s="232"/>
      <c r="F64" s="231"/>
      <c r="G64" s="223"/>
      <c r="H64" s="232"/>
      <c r="I64" s="232"/>
      <c r="J64" s="232"/>
      <c r="K64" s="438"/>
      <c r="L64" s="232"/>
      <c r="M64" s="232"/>
      <c r="N64" s="261"/>
      <c r="O64" s="261"/>
      <c r="P64" s="261"/>
      <c r="Q64" s="149"/>
      <c r="R64" s="186" t="s">
        <v>1032</v>
      </c>
      <c r="S64" s="261"/>
      <c r="T64" s="3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52"/>
      <c r="AH64" s="175"/>
      <c r="AI64" s="149"/>
    </row>
    <row r="65" spans="2:35" ht="12.75" customHeight="1" x14ac:dyDescent="0.3">
      <c r="B65" s="170" t="s">
        <v>773</v>
      </c>
      <c r="C65" s="222">
        <f>-'TB (2) -August'!D82-'TB (2) -August'!D83-'TB (2) -August'!D84-'TB (2) -August'!D85-'TB (2) -August'!D86</f>
        <v>-156.61000000000001</v>
      </c>
      <c r="D65" s="223">
        <f>+C65-E65</f>
        <v>426.71000000000004</v>
      </c>
      <c r="E65" s="224">
        <f>X65</f>
        <v>-583.32000000000005</v>
      </c>
      <c r="F65" s="222">
        <f>-TB!D82-TB!D83-TB!D84-TB!D85-TB!D86</f>
        <v>-3307.72</v>
      </c>
      <c r="G65" s="223">
        <f>+F65-H65</f>
        <v>1358.8400000000006</v>
      </c>
      <c r="H65" s="224">
        <f>ROUND(SUMIF($U$5:$AF$5,"&lt;="&amp;$B$3,U65:AF65),2)</f>
        <v>-4666.5600000000004</v>
      </c>
      <c r="I65" s="224">
        <v>-3093.84</v>
      </c>
      <c r="J65" s="224">
        <v>-3906</v>
      </c>
      <c r="K65" s="434">
        <v>-6999.84</v>
      </c>
      <c r="L65" s="224">
        <f t="shared" ref="L65:L67" si="58">K65-M65</f>
        <v>0.15999999999985448</v>
      </c>
      <c r="M65" s="224">
        <v>-7000</v>
      </c>
      <c r="N65" s="259">
        <v>-6577.2800000000007</v>
      </c>
      <c r="O65" s="259">
        <f t="shared" ref="O65:O67" si="59">N65-M65</f>
        <v>422.71999999999935</v>
      </c>
      <c r="P65" s="259">
        <f>F65-N65</f>
        <v>3269.5600000000009</v>
      </c>
      <c r="Q65" s="149"/>
      <c r="R65" s="184" t="s">
        <v>773</v>
      </c>
      <c r="S65" s="259">
        <v>-6577.2800000000007</v>
      </c>
      <c r="T65" s="361">
        <f>K65</f>
        <v>-6999.84</v>
      </c>
      <c r="U65" s="160">
        <f t="shared" ref="U65:AF67" si="60">$T65/12</f>
        <v>-583.32000000000005</v>
      </c>
      <c r="V65" s="160">
        <f t="shared" si="60"/>
        <v>-583.32000000000005</v>
      </c>
      <c r="W65" s="160">
        <f t="shared" si="60"/>
        <v>-583.32000000000005</v>
      </c>
      <c r="X65" s="160">
        <f t="shared" si="60"/>
        <v>-583.32000000000005</v>
      </c>
      <c r="Y65" s="160">
        <f t="shared" si="60"/>
        <v>-583.32000000000005</v>
      </c>
      <c r="Z65" s="160">
        <f t="shared" si="60"/>
        <v>-583.32000000000005</v>
      </c>
      <c r="AA65" s="160">
        <f t="shared" si="60"/>
        <v>-583.32000000000005</v>
      </c>
      <c r="AB65" s="160">
        <f t="shared" si="60"/>
        <v>-583.32000000000005</v>
      </c>
      <c r="AC65" s="160">
        <f t="shared" si="60"/>
        <v>-583.32000000000005</v>
      </c>
      <c r="AD65" s="160">
        <f t="shared" si="60"/>
        <v>-583.32000000000005</v>
      </c>
      <c r="AE65" s="160">
        <f t="shared" si="60"/>
        <v>-583.32000000000005</v>
      </c>
      <c r="AF65" s="160">
        <f t="shared" si="60"/>
        <v>-583.32000000000005</v>
      </c>
      <c r="AG65" s="152">
        <f>SUM(U65:AF65)</f>
        <v>-6999.8399999999992</v>
      </c>
      <c r="AH65" s="175" t="b">
        <f>AG65=T65</f>
        <v>1</v>
      </c>
      <c r="AI65" s="149"/>
    </row>
    <row r="66" spans="2:35" ht="12.75" customHeight="1" x14ac:dyDescent="0.3">
      <c r="B66" s="170" t="s">
        <v>777</v>
      </c>
      <c r="C66" s="222">
        <f>-'TB (2) -August'!D101-'TB (2) -August'!D100</f>
        <v>-742.79</v>
      </c>
      <c r="D66" s="223">
        <f>+C66-E66</f>
        <v>812.39083333333315</v>
      </c>
      <c r="E66" s="224">
        <f>X66</f>
        <v>-1555.1808333333331</v>
      </c>
      <c r="F66" s="222">
        <f>-TB!D101-TB!D100</f>
        <v>-8176.32</v>
      </c>
      <c r="G66" s="223">
        <f>+F66-H66</f>
        <v>4265.130000000001</v>
      </c>
      <c r="H66" s="224">
        <f>ROUND(SUMIF($U$5:$AF$5,"&lt;="&amp;$B$3,U66:AF66),2)</f>
        <v>-12441.45</v>
      </c>
      <c r="I66" s="224">
        <v>-8090.17</v>
      </c>
      <c r="J66" s="224">
        <v>-13072</v>
      </c>
      <c r="K66" s="434">
        <v>-18662.169999999998</v>
      </c>
      <c r="L66" s="224">
        <f t="shared" si="58"/>
        <v>2499.8300000000017</v>
      </c>
      <c r="M66" s="224">
        <v>-21162</v>
      </c>
      <c r="N66" s="259">
        <v>-15112.35</v>
      </c>
      <c r="O66" s="259">
        <f t="shared" si="59"/>
        <v>6049.65</v>
      </c>
      <c r="P66" s="259">
        <f>F66-N66</f>
        <v>6936.0300000000007</v>
      </c>
      <c r="Q66" s="149"/>
      <c r="R66" s="184" t="s">
        <v>777</v>
      </c>
      <c r="S66" s="259">
        <v>-15112.35</v>
      </c>
      <c r="T66" s="361">
        <f t="shared" ref="T66:T79" si="61">K66</f>
        <v>-18662.169999999998</v>
      </c>
      <c r="U66" s="160">
        <f t="shared" si="60"/>
        <v>-1555.1808333333331</v>
      </c>
      <c r="V66" s="160">
        <f t="shared" si="60"/>
        <v>-1555.1808333333331</v>
      </c>
      <c r="W66" s="160">
        <f t="shared" si="60"/>
        <v>-1555.1808333333331</v>
      </c>
      <c r="X66" s="160">
        <f t="shared" si="60"/>
        <v>-1555.1808333333331</v>
      </c>
      <c r="Y66" s="160">
        <f t="shared" si="60"/>
        <v>-1555.1808333333331</v>
      </c>
      <c r="Z66" s="160">
        <f t="shared" si="60"/>
        <v>-1555.1808333333331</v>
      </c>
      <c r="AA66" s="160">
        <f t="shared" si="60"/>
        <v>-1555.1808333333331</v>
      </c>
      <c r="AB66" s="160">
        <f t="shared" si="60"/>
        <v>-1555.1808333333331</v>
      </c>
      <c r="AC66" s="160">
        <f t="shared" si="60"/>
        <v>-1555.1808333333331</v>
      </c>
      <c r="AD66" s="160">
        <f t="shared" si="60"/>
        <v>-1555.1808333333331</v>
      </c>
      <c r="AE66" s="160">
        <f t="shared" si="60"/>
        <v>-1555.1808333333331</v>
      </c>
      <c r="AF66" s="160">
        <f t="shared" si="60"/>
        <v>-1555.1808333333331</v>
      </c>
      <c r="AG66" s="152">
        <f>SUM(U66:AF66)</f>
        <v>-18662.169999999998</v>
      </c>
      <c r="AH66" s="174" t="b">
        <f>AG66=T66</f>
        <v>1</v>
      </c>
      <c r="AI66" s="149"/>
    </row>
    <row r="67" spans="2:35" ht="12.75" customHeight="1" x14ac:dyDescent="0.3">
      <c r="B67" s="170" t="s">
        <v>771</v>
      </c>
      <c r="C67" s="222">
        <f>-'TB (2) -August'!D87-'TB (2) -August'!D98-'TB (2) -August'!D89-'TB (2) -August'!D88</f>
        <v>-75</v>
      </c>
      <c r="D67" s="223">
        <f>+C67-E67</f>
        <v>229.16166666666663</v>
      </c>
      <c r="E67" s="224">
        <f>X67</f>
        <v>-304.16166666666663</v>
      </c>
      <c r="F67" s="222">
        <f>-TB!D87-TB!D98-TB!D89-TB!D88</f>
        <v>-1434.88</v>
      </c>
      <c r="G67" s="223">
        <f>+F67-H67</f>
        <v>998.40999999999985</v>
      </c>
      <c r="H67" s="224">
        <f>ROUND(SUMIF($U$5:$AF$5,"&lt;="&amp;$B$3,U67:AF67),2)</f>
        <v>-2433.29</v>
      </c>
      <c r="I67" s="224">
        <v>-1149.9399999999998</v>
      </c>
      <c r="J67" s="224">
        <v>-2500</v>
      </c>
      <c r="K67" s="434">
        <v>-3649.9399999999996</v>
      </c>
      <c r="L67" s="224">
        <f t="shared" si="58"/>
        <v>1350.0600000000004</v>
      </c>
      <c r="M67" s="224">
        <v>-5000</v>
      </c>
      <c r="N67" s="259">
        <v>-4999.6000000000004</v>
      </c>
      <c r="O67" s="259">
        <f t="shared" si="59"/>
        <v>0.3999999999996362</v>
      </c>
      <c r="P67" s="259">
        <f>F67-N67</f>
        <v>3564.7200000000003</v>
      </c>
      <c r="Q67" s="165"/>
      <c r="R67" s="184" t="s">
        <v>771</v>
      </c>
      <c r="S67" s="259">
        <v>-4999.6000000000004</v>
      </c>
      <c r="T67" s="361">
        <f t="shared" si="61"/>
        <v>-3649.9399999999996</v>
      </c>
      <c r="U67" s="160">
        <f t="shared" si="60"/>
        <v>-304.16166666666663</v>
      </c>
      <c r="V67" s="160">
        <f t="shared" si="60"/>
        <v>-304.16166666666663</v>
      </c>
      <c r="W67" s="160">
        <f t="shared" si="60"/>
        <v>-304.16166666666663</v>
      </c>
      <c r="X67" s="160">
        <f t="shared" si="60"/>
        <v>-304.16166666666663</v>
      </c>
      <c r="Y67" s="160">
        <f t="shared" si="60"/>
        <v>-304.16166666666663</v>
      </c>
      <c r="Z67" s="160">
        <f t="shared" si="60"/>
        <v>-304.16166666666663</v>
      </c>
      <c r="AA67" s="160">
        <f t="shared" si="60"/>
        <v>-304.16166666666663</v>
      </c>
      <c r="AB67" s="160">
        <f t="shared" si="60"/>
        <v>-304.16166666666663</v>
      </c>
      <c r="AC67" s="160">
        <f t="shared" si="60"/>
        <v>-304.16166666666663</v>
      </c>
      <c r="AD67" s="160">
        <f t="shared" si="60"/>
        <v>-304.16166666666663</v>
      </c>
      <c r="AE67" s="160">
        <f t="shared" si="60"/>
        <v>-304.16166666666663</v>
      </c>
      <c r="AF67" s="160">
        <f t="shared" si="60"/>
        <v>-304.16166666666663</v>
      </c>
      <c r="AG67" s="152">
        <f>SUM(U67:AF67)</f>
        <v>-3649.9400000000005</v>
      </c>
      <c r="AH67" s="174" t="b">
        <f>AG67=T67</f>
        <v>1</v>
      </c>
      <c r="AI67" s="149"/>
    </row>
    <row r="68" spans="2:35" ht="12.75" customHeight="1" x14ac:dyDescent="0.3">
      <c r="B68" s="170"/>
      <c r="C68" s="241"/>
      <c r="D68" s="223"/>
      <c r="E68" s="242"/>
      <c r="F68" s="241"/>
      <c r="G68" s="223"/>
      <c r="H68" s="242"/>
      <c r="I68" s="242"/>
      <c r="J68" s="242"/>
      <c r="K68" s="445"/>
      <c r="L68" s="242"/>
      <c r="M68" s="224">
        <v>0</v>
      </c>
      <c r="N68" s="264"/>
      <c r="O68" s="264"/>
      <c r="P68" s="264"/>
      <c r="Q68" s="149"/>
      <c r="R68" s="184"/>
      <c r="S68" s="264"/>
      <c r="T68" s="361">
        <f t="shared" si="61"/>
        <v>0</v>
      </c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61"/>
      <c r="AH68" s="174"/>
      <c r="AI68" s="149"/>
    </row>
    <row r="69" spans="2:35" ht="12.75" customHeight="1" x14ac:dyDescent="0.3">
      <c r="B69" s="171" t="s">
        <v>1033</v>
      </c>
      <c r="C69" s="241"/>
      <c r="D69" s="223"/>
      <c r="E69" s="242"/>
      <c r="F69" s="241"/>
      <c r="G69" s="223"/>
      <c r="H69" s="242"/>
      <c r="I69" s="242"/>
      <c r="J69" s="242"/>
      <c r="K69" s="445"/>
      <c r="L69" s="242"/>
      <c r="M69" s="224">
        <v>0</v>
      </c>
      <c r="N69" s="264"/>
      <c r="O69" s="264"/>
      <c r="P69" s="264"/>
      <c r="Q69" s="149"/>
      <c r="R69" s="186" t="s">
        <v>1033</v>
      </c>
      <c r="S69" s="264"/>
      <c r="T69" s="361">
        <f t="shared" si="61"/>
        <v>0</v>
      </c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61"/>
      <c r="AH69" s="174"/>
      <c r="AI69" s="149"/>
    </row>
    <row r="70" spans="2:35" ht="12.75" customHeight="1" x14ac:dyDescent="0.3">
      <c r="B70" s="170" t="s">
        <v>778</v>
      </c>
      <c r="C70" s="222">
        <f>-'TB (2) -August'!D75-'TB (2) -August'!D91-'TB (2) -August'!D92-'TB (2) -August'!D93</f>
        <v>-1457.99</v>
      </c>
      <c r="D70" s="223">
        <f>+C70-E70</f>
        <v>-791.32083333333333</v>
      </c>
      <c r="E70" s="224">
        <f>X70</f>
        <v>-666.66916666666668</v>
      </c>
      <c r="F70" s="222">
        <f>-TB!D75-TB!D91-TB!D92-TB!D93</f>
        <v>-6844</v>
      </c>
      <c r="G70" s="223">
        <f>+F70-H70</f>
        <v>-1510.6499999999996</v>
      </c>
      <c r="H70" s="224">
        <f>ROUND(SUMIF($U$5:$AF$5,"&lt;="&amp;$B$3,U70:AF70),2)</f>
        <v>-5333.35</v>
      </c>
      <c r="I70" s="224">
        <v>-4648.03</v>
      </c>
      <c r="J70" s="224">
        <v>-3352</v>
      </c>
      <c r="K70" s="434">
        <v>-8000.03</v>
      </c>
      <c r="L70" s="224">
        <f t="shared" ref="L70" si="62">K70-M70</f>
        <v>-2.9999999999745341E-2</v>
      </c>
      <c r="M70" s="224">
        <v>-8000</v>
      </c>
      <c r="N70" s="259">
        <v>-5999.53</v>
      </c>
      <c r="O70" s="259">
        <f t="shared" ref="O70" si="63">N70-M70</f>
        <v>2000.4700000000003</v>
      </c>
      <c r="P70" s="259">
        <f>F70-N70</f>
        <v>-844.47000000000025</v>
      </c>
      <c r="Q70" s="165"/>
      <c r="R70" s="184" t="s">
        <v>778</v>
      </c>
      <c r="S70" s="259">
        <v>-5999.53</v>
      </c>
      <c r="T70" s="361">
        <f t="shared" si="61"/>
        <v>-8000.03</v>
      </c>
      <c r="U70" s="160">
        <f t="shared" ref="U70:AF70" si="64">$T70/12</f>
        <v>-666.66916666666668</v>
      </c>
      <c r="V70" s="160">
        <f t="shared" si="64"/>
        <v>-666.66916666666668</v>
      </c>
      <c r="W70" s="160">
        <f t="shared" si="64"/>
        <v>-666.66916666666668</v>
      </c>
      <c r="X70" s="160">
        <f t="shared" si="64"/>
        <v>-666.66916666666668</v>
      </c>
      <c r="Y70" s="160">
        <f t="shared" si="64"/>
        <v>-666.66916666666668</v>
      </c>
      <c r="Z70" s="160">
        <f t="shared" si="64"/>
        <v>-666.66916666666668</v>
      </c>
      <c r="AA70" s="160">
        <f t="shared" si="64"/>
        <v>-666.66916666666668</v>
      </c>
      <c r="AB70" s="160">
        <f t="shared" si="64"/>
        <v>-666.66916666666668</v>
      </c>
      <c r="AC70" s="160">
        <f t="shared" si="64"/>
        <v>-666.66916666666668</v>
      </c>
      <c r="AD70" s="160">
        <f t="shared" si="64"/>
        <v>-666.66916666666668</v>
      </c>
      <c r="AE70" s="160">
        <f t="shared" si="64"/>
        <v>-666.66916666666668</v>
      </c>
      <c r="AF70" s="160">
        <f t="shared" si="64"/>
        <v>-666.66916666666668</v>
      </c>
      <c r="AG70" s="152">
        <f>SUM(U70:AF70)</f>
        <v>-8000.03</v>
      </c>
      <c r="AH70" s="174" t="b">
        <f>AG70=T70</f>
        <v>1</v>
      </c>
      <c r="AI70" s="149"/>
    </row>
    <row r="71" spans="2:35" ht="12.75" customHeight="1" x14ac:dyDescent="0.3">
      <c r="B71" s="170"/>
      <c r="C71" s="222"/>
      <c r="D71" s="223"/>
      <c r="E71" s="224"/>
      <c r="F71" s="222"/>
      <c r="G71" s="223"/>
      <c r="H71" s="224"/>
      <c r="I71" s="224"/>
      <c r="J71" s="224"/>
      <c r="K71" s="434"/>
      <c r="L71" s="224"/>
      <c r="M71" s="224">
        <v>0</v>
      </c>
      <c r="N71" s="263"/>
      <c r="O71" s="263"/>
      <c r="P71" s="263"/>
      <c r="Q71" s="149"/>
      <c r="R71" s="184"/>
      <c r="S71" s="263"/>
      <c r="T71" s="361">
        <f t="shared" si="61"/>
        <v>0</v>
      </c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52"/>
      <c r="AH71" s="174"/>
      <c r="AI71" s="149"/>
    </row>
    <row r="72" spans="2:35" ht="12.75" customHeight="1" x14ac:dyDescent="0.3">
      <c r="B72" s="171" t="s">
        <v>97</v>
      </c>
      <c r="C72" s="222"/>
      <c r="D72" s="223"/>
      <c r="E72" s="224"/>
      <c r="F72" s="222"/>
      <c r="G72" s="223"/>
      <c r="H72" s="224"/>
      <c r="I72" s="224"/>
      <c r="J72" s="224"/>
      <c r="K72" s="434"/>
      <c r="L72" s="224"/>
      <c r="M72" s="224">
        <v>0</v>
      </c>
      <c r="N72" s="263"/>
      <c r="O72" s="263"/>
      <c r="P72" s="263"/>
      <c r="Q72" s="149"/>
      <c r="R72" s="186" t="s">
        <v>97</v>
      </c>
      <c r="S72" s="263"/>
      <c r="T72" s="361">
        <f t="shared" si="61"/>
        <v>0</v>
      </c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52"/>
      <c r="AH72" s="174"/>
      <c r="AI72" s="149"/>
    </row>
    <row r="73" spans="2:35" ht="12.75" customHeight="1" x14ac:dyDescent="0.3">
      <c r="B73" s="170" t="s">
        <v>97</v>
      </c>
      <c r="C73" s="222">
        <f>-'TB (2) -August'!D99</f>
        <v>-3400</v>
      </c>
      <c r="D73" s="223">
        <f>+C73-E73</f>
        <v>588.30833333333294</v>
      </c>
      <c r="E73" s="224">
        <f>X73</f>
        <v>-3988.3083333333329</v>
      </c>
      <c r="F73" s="222">
        <f>-TB!D99</f>
        <v>-30038.7</v>
      </c>
      <c r="G73" s="223">
        <f>+F73-H73</f>
        <v>1867.7700000000004</v>
      </c>
      <c r="H73" s="224">
        <f>ROUND(SUMIF($U$5:$AF$5,"&lt;="&amp;$B$3,U73:AF73),2)</f>
        <v>-31906.47</v>
      </c>
      <c r="I73" s="224">
        <v>-22947.7</v>
      </c>
      <c r="J73" s="224">
        <v>-24912</v>
      </c>
      <c r="K73" s="434">
        <v>-47859.7</v>
      </c>
      <c r="L73" s="224">
        <f t="shared" ref="L73" si="65">K73-M73</f>
        <v>0.30000000000291038</v>
      </c>
      <c r="M73" s="224">
        <v>-47860</v>
      </c>
      <c r="N73" s="259">
        <v>-39844</v>
      </c>
      <c r="O73" s="259">
        <f t="shared" ref="O73" si="66">N73-M73</f>
        <v>8016</v>
      </c>
      <c r="P73" s="259">
        <f>F73-N73</f>
        <v>9805.2999999999993</v>
      </c>
      <c r="Q73" s="149"/>
      <c r="R73" s="184" t="s">
        <v>97</v>
      </c>
      <c r="S73" s="259">
        <v>-39844</v>
      </c>
      <c r="T73" s="361">
        <f t="shared" si="61"/>
        <v>-47859.7</v>
      </c>
      <c r="U73" s="160">
        <f t="shared" ref="U73:AF73" si="67">$T73/12</f>
        <v>-3988.3083333333329</v>
      </c>
      <c r="V73" s="160">
        <f t="shared" si="67"/>
        <v>-3988.3083333333329</v>
      </c>
      <c r="W73" s="160">
        <f t="shared" si="67"/>
        <v>-3988.3083333333329</v>
      </c>
      <c r="X73" s="160">
        <f t="shared" si="67"/>
        <v>-3988.3083333333329</v>
      </c>
      <c r="Y73" s="160">
        <f t="shared" si="67"/>
        <v>-3988.3083333333329</v>
      </c>
      <c r="Z73" s="160">
        <f t="shared" si="67"/>
        <v>-3988.3083333333329</v>
      </c>
      <c r="AA73" s="160">
        <f t="shared" si="67"/>
        <v>-3988.3083333333329</v>
      </c>
      <c r="AB73" s="160">
        <f t="shared" si="67"/>
        <v>-3988.3083333333329</v>
      </c>
      <c r="AC73" s="160">
        <f t="shared" si="67"/>
        <v>-3988.3083333333329</v>
      </c>
      <c r="AD73" s="160">
        <f t="shared" si="67"/>
        <v>-3988.3083333333329</v>
      </c>
      <c r="AE73" s="160">
        <f t="shared" si="67"/>
        <v>-3988.3083333333329</v>
      </c>
      <c r="AF73" s="160">
        <f t="shared" si="67"/>
        <v>-3988.3083333333329</v>
      </c>
      <c r="AG73" s="152">
        <f>SUM(U73:AF73)</f>
        <v>-47859.700000000004</v>
      </c>
      <c r="AH73" s="174" t="b">
        <f>AG73=T73</f>
        <v>1</v>
      </c>
      <c r="AI73" s="149"/>
    </row>
    <row r="74" spans="2:35" ht="12.75" customHeight="1" x14ac:dyDescent="0.3">
      <c r="B74" s="170"/>
      <c r="C74" s="241"/>
      <c r="D74" s="223"/>
      <c r="E74" s="242"/>
      <c r="F74" s="241"/>
      <c r="G74" s="223"/>
      <c r="H74" s="242"/>
      <c r="I74" s="242"/>
      <c r="J74" s="242"/>
      <c r="K74" s="445"/>
      <c r="L74" s="242"/>
      <c r="M74" s="224">
        <v>0</v>
      </c>
      <c r="N74" s="264"/>
      <c r="O74" s="264"/>
      <c r="P74" s="264"/>
      <c r="Q74" s="149"/>
      <c r="R74" s="184"/>
      <c r="S74" s="264"/>
      <c r="T74" s="361">
        <f t="shared" si="61"/>
        <v>0</v>
      </c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61"/>
      <c r="AH74" s="174"/>
      <c r="AI74" s="149"/>
    </row>
    <row r="75" spans="2:35" ht="12.75" customHeight="1" x14ac:dyDescent="0.3">
      <c r="B75" s="171" t="s">
        <v>1034</v>
      </c>
      <c r="C75" s="241"/>
      <c r="D75" s="223"/>
      <c r="E75" s="242"/>
      <c r="F75" s="241"/>
      <c r="G75" s="223"/>
      <c r="H75" s="242"/>
      <c r="I75" s="242"/>
      <c r="J75" s="242"/>
      <c r="K75" s="445"/>
      <c r="L75" s="242"/>
      <c r="M75" s="224">
        <v>0</v>
      </c>
      <c r="N75" s="264"/>
      <c r="O75" s="264"/>
      <c r="P75" s="264"/>
      <c r="Q75" s="149"/>
      <c r="R75" s="186" t="s">
        <v>1034</v>
      </c>
      <c r="S75" s="264"/>
      <c r="T75" s="361">
        <f t="shared" si="61"/>
        <v>0</v>
      </c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61"/>
      <c r="AH75" s="174"/>
      <c r="AI75" s="149"/>
    </row>
    <row r="76" spans="2:35" ht="12.75" customHeight="1" x14ac:dyDescent="0.3">
      <c r="B76" s="170" t="s">
        <v>1037</v>
      </c>
      <c r="C76" s="222">
        <v>0</v>
      </c>
      <c r="D76" s="223">
        <f>+C76-E76</f>
        <v>0</v>
      </c>
      <c r="E76" s="224">
        <f>T76/12</f>
        <v>0</v>
      </c>
      <c r="F76" s="222">
        <v>0</v>
      </c>
      <c r="G76" s="223">
        <f>+F76-H76</f>
        <v>0</v>
      </c>
      <c r="H76" s="224">
        <f>T76/12*D2</f>
        <v>0</v>
      </c>
      <c r="I76" s="224">
        <v>0</v>
      </c>
      <c r="J76" s="224">
        <v>0</v>
      </c>
      <c r="K76" s="434">
        <v>0</v>
      </c>
      <c r="L76" s="224">
        <f t="shared" ref="L76" si="68">K76-M76</f>
        <v>0</v>
      </c>
      <c r="M76" s="224">
        <v>0</v>
      </c>
      <c r="N76" s="259">
        <v>-8500.3333333333339</v>
      </c>
      <c r="O76" s="259">
        <f t="shared" ref="O76" si="69">N76-M76</f>
        <v>-8500.3333333333339</v>
      </c>
      <c r="P76" s="259">
        <f>F76-N76</f>
        <v>8500.3333333333339</v>
      </c>
      <c r="Q76" s="149"/>
      <c r="R76" s="184" t="s">
        <v>1037</v>
      </c>
      <c r="S76" s="259">
        <v>-8500.3333333333339</v>
      </c>
      <c r="T76" s="361">
        <f t="shared" si="61"/>
        <v>0</v>
      </c>
      <c r="U76" s="160">
        <f t="shared" ref="U76:AF76" si="70">$T76/12</f>
        <v>0</v>
      </c>
      <c r="V76" s="160">
        <f t="shared" si="70"/>
        <v>0</v>
      </c>
      <c r="W76" s="160">
        <f t="shared" si="70"/>
        <v>0</v>
      </c>
      <c r="X76" s="160">
        <f t="shared" si="70"/>
        <v>0</v>
      </c>
      <c r="Y76" s="160">
        <f t="shared" si="70"/>
        <v>0</v>
      </c>
      <c r="Z76" s="160">
        <f t="shared" si="70"/>
        <v>0</v>
      </c>
      <c r="AA76" s="160">
        <f t="shared" si="70"/>
        <v>0</v>
      </c>
      <c r="AB76" s="160">
        <f t="shared" si="70"/>
        <v>0</v>
      </c>
      <c r="AC76" s="160">
        <f t="shared" si="70"/>
        <v>0</v>
      </c>
      <c r="AD76" s="160">
        <f t="shared" si="70"/>
        <v>0</v>
      </c>
      <c r="AE76" s="160">
        <f t="shared" si="70"/>
        <v>0</v>
      </c>
      <c r="AF76" s="160">
        <f t="shared" si="70"/>
        <v>0</v>
      </c>
      <c r="AG76" s="152">
        <f>SUM(U76:AF76)</f>
        <v>0</v>
      </c>
      <c r="AH76" s="174" t="b">
        <f>AG76=T76</f>
        <v>1</v>
      </c>
      <c r="AI76" s="149"/>
    </row>
    <row r="77" spans="2:35" ht="12.75" customHeight="1" x14ac:dyDescent="0.3">
      <c r="B77" s="170"/>
      <c r="C77" s="222"/>
      <c r="D77" s="223"/>
      <c r="E77" s="224"/>
      <c r="F77" s="222"/>
      <c r="G77" s="223"/>
      <c r="H77" s="224"/>
      <c r="I77" s="224"/>
      <c r="J77" s="224"/>
      <c r="K77" s="434"/>
      <c r="L77" s="224"/>
      <c r="M77" s="224">
        <v>0</v>
      </c>
      <c r="N77" s="263"/>
      <c r="O77" s="263"/>
      <c r="P77" s="263"/>
      <c r="Q77" s="149"/>
      <c r="R77" s="187"/>
      <c r="S77" s="263"/>
      <c r="T77" s="361">
        <f t="shared" si="61"/>
        <v>0</v>
      </c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78"/>
      <c r="AI77" s="149"/>
    </row>
    <row r="78" spans="2:35" ht="12.75" customHeight="1" x14ac:dyDescent="0.3">
      <c r="B78" s="171" t="s">
        <v>1035</v>
      </c>
      <c r="C78" s="241"/>
      <c r="D78" s="223"/>
      <c r="E78" s="242"/>
      <c r="F78" s="241"/>
      <c r="G78" s="223"/>
      <c r="H78" s="242"/>
      <c r="I78" s="242"/>
      <c r="J78" s="242"/>
      <c r="K78" s="445"/>
      <c r="L78" s="242"/>
      <c r="M78" s="224">
        <v>0</v>
      </c>
      <c r="N78" s="264"/>
      <c r="O78" s="264"/>
      <c r="P78" s="264"/>
      <c r="Q78" s="149"/>
      <c r="R78" s="186" t="s">
        <v>1035</v>
      </c>
      <c r="S78" s="264"/>
      <c r="T78" s="361">
        <f t="shared" si="61"/>
        <v>0</v>
      </c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61"/>
      <c r="AH78" s="174"/>
      <c r="AI78" s="149"/>
    </row>
    <row r="79" spans="2:35" ht="12.75" customHeight="1" x14ac:dyDescent="0.3">
      <c r="B79" s="170" t="s">
        <v>930</v>
      </c>
      <c r="C79" s="222">
        <f>-'TB (2) -August'!D117-'TB (2) -August'!D119</f>
        <v>-130.99</v>
      </c>
      <c r="D79" s="223">
        <f t="shared" si="48"/>
        <v>-107.6225</v>
      </c>
      <c r="E79" s="224">
        <f t="shared" ref="E79" si="71">X79</f>
        <v>-23.367500000000003</v>
      </c>
      <c r="F79" s="222">
        <f>-TB!D117-TB!C119</f>
        <v>-468.24</v>
      </c>
      <c r="G79" s="223">
        <f>+F79-H79</f>
        <v>-281.3</v>
      </c>
      <c r="H79" s="224">
        <f>ROUND(SUMIF($U$5:$AF$5,"&lt;="&amp;$B$3,U79:AF79),2)</f>
        <v>-186.94</v>
      </c>
      <c r="I79" s="224">
        <v>-280.41000000000003</v>
      </c>
      <c r="J79" s="224">
        <v>0</v>
      </c>
      <c r="K79" s="434">
        <v>-280.41000000000003</v>
      </c>
      <c r="L79" s="224">
        <f t="shared" ref="L79" si="72">K79-M79</f>
        <v>-280.41000000000003</v>
      </c>
      <c r="M79" s="224">
        <v>0</v>
      </c>
      <c r="N79" s="259">
        <v>-236.79</v>
      </c>
      <c r="O79" s="259">
        <f t="shared" ref="O79:O80" si="73">N79-M79</f>
        <v>-236.79</v>
      </c>
      <c r="P79" s="259">
        <f>F79-N79</f>
        <v>-231.45000000000002</v>
      </c>
      <c r="Q79" s="149"/>
      <c r="R79" s="184" t="s">
        <v>930</v>
      </c>
      <c r="S79" s="259">
        <v>-236.79</v>
      </c>
      <c r="T79" s="361">
        <f t="shared" si="61"/>
        <v>-280.41000000000003</v>
      </c>
      <c r="U79" s="160">
        <f t="shared" ref="U79:AF79" si="74">$T79/12</f>
        <v>-23.367500000000003</v>
      </c>
      <c r="V79" s="160">
        <f t="shared" si="74"/>
        <v>-23.367500000000003</v>
      </c>
      <c r="W79" s="160">
        <f t="shared" si="74"/>
        <v>-23.367500000000003</v>
      </c>
      <c r="X79" s="160">
        <f t="shared" si="74"/>
        <v>-23.367500000000003</v>
      </c>
      <c r="Y79" s="160">
        <f t="shared" si="74"/>
        <v>-23.367500000000003</v>
      </c>
      <c r="Z79" s="160">
        <f t="shared" si="74"/>
        <v>-23.367500000000003</v>
      </c>
      <c r="AA79" s="160">
        <f t="shared" si="74"/>
        <v>-23.367500000000003</v>
      </c>
      <c r="AB79" s="160">
        <f t="shared" si="74"/>
        <v>-23.367500000000003</v>
      </c>
      <c r="AC79" s="160">
        <f t="shared" si="74"/>
        <v>-23.367500000000003</v>
      </c>
      <c r="AD79" s="160">
        <f t="shared" si="74"/>
        <v>-23.367500000000003</v>
      </c>
      <c r="AE79" s="160">
        <f t="shared" si="74"/>
        <v>-23.367500000000003</v>
      </c>
      <c r="AF79" s="160">
        <f t="shared" si="74"/>
        <v>-23.367500000000003</v>
      </c>
      <c r="AG79" s="152">
        <f t="shared" ref="AG79" si="75">SUM(U79:AF79)</f>
        <v>-280.41000000000003</v>
      </c>
      <c r="AH79" s="174" t="b">
        <f t="shared" ref="AH79:AH80" si="76">AG79=T79</f>
        <v>1</v>
      </c>
      <c r="AI79" s="149"/>
    </row>
    <row r="80" spans="2:35" ht="12.75" customHeight="1" thickBot="1" x14ac:dyDescent="0.4">
      <c r="B80" s="172" t="s">
        <v>1046</v>
      </c>
      <c r="C80" s="243">
        <f>SUM(C65:C79)</f>
        <v>-5963.3799999999992</v>
      </c>
      <c r="D80" s="226">
        <f>+C80-E80</f>
        <v>1157.6275000000005</v>
      </c>
      <c r="E80" s="240">
        <f>SUM(E65:E79)</f>
        <v>-7121.0074999999997</v>
      </c>
      <c r="F80" s="243">
        <f>SUM(F65:F79)</f>
        <v>-50269.859999999993</v>
      </c>
      <c r="G80" s="226">
        <f>+F80-H80</f>
        <v>6698.2000000000116</v>
      </c>
      <c r="H80" s="240">
        <f t="shared" ref="H80:M80" si="77">SUM(H65:H79)</f>
        <v>-56968.060000000005</v>
      </c>
      <c r="I80" s="428">
        <f t="shared" si="77"/>
        <v>-40210.090000000004</v>
      </c>
      <c r="J80" s="428">
        <f t="shared" si="77"/>
        <v>-47742</v>
      </c>
      <c r="K80" s="444">
        <f t="shared" si="77"/>
        <v>-85452.09</v>
      </c>
      <c r="L80" s="240">
        <f t="shared" si="77"/>
        <v>3569.9100000000053</v>
      </c>
      <c r="M80" s="240">
        <f t="shared" si="77"/>
        <v>-89022</v>
      </c>
      <c r="N80" s="240">
        <v>-81269.883333333331</v>
      </c>
      <c r="O80" s="240">
        <f t="shared" si="73"/>
        <v>7752.1166666666686</v>
      </c>
      <c r="P80" s="240">
        <f>F80-N80</f>
        <v>31000.023333333338</v>
      </c>
      <c r="Q80" s="149"/>
      <c r="R80" s="181" t="s">
        <v>1046</v>
      </c>
      <c r="S80" s="240">
        <v>-81269.883333333331</v>
      </c>
      <c r="T80" s="370">
        <f>SUM(T64:T79)</f>
        <v>-85452.09</v>
      </c>
      <c r="U80" s="204">
        <f t="shared" ref="U80:AG80" si="78">SUM(U64:U79)</f>
        <v>-7121.0074999999997</v>
      </c>
      <c r="V80" s="204">
        <f t="shared" si="78"/>
        <v>-7121.0074999999997</v>
      </c>
      <c r="W80" s="204">
        <f t="shared" si="78"/>
        <v>-7121.0074999999997</v>
      </c>
      <c r="X80" s="204">
        <f t="shared" si="78"/>
        <v>-7121.0074999999997</v>
      </c>
      <c r="Y80" s="204">
        <f t="shared" si="78"/>
        <v>-7121.0074999999997</v>
      </c>
      <c r="Z80" s="204">
        <f t="shared" si="78"/>
        <v>-7121.0074999999997</v>
      </c>
      <c r="AA80" s="204">
        <f t="shared" si="78"/>
        <v>-7121.0074999999997</v>
      </c>
      <c r="AB80" s="204">
        <f t="shared" si="78"/>
        <v>-7121.0074999999997</v>
      </c>
      <c r="AC80" s="204">
        <f t="shared" si="78"/>
        <v>-7121.0074999999997</v>
      </c>
      <c r="AD80" s="204">
        <f t="shared" si="78"/>
        <v>-7121.0074999999997</v>
      </c>
      <c r="AE80" s="204">
        <f t="shared" si="78"/>
        <v>-7121.0074999999997</v>
      </c>
      <c r="AF80" s="204">
        <f t="shared" si="78"/>
        <v>-7121.0074999999997</v>
      </c>
      <c r="AG80" s="204">
        <f t="shared" si="78"/>
        <v>-85452.09</v>
      </c>
      <c r="AH80" s="205" t="b">
        <f t="shared" si="76"/>
        <v>1</v>
      </c>
      <c r="AI80" s="149"/>
    </row>
    <row r="81" spans="1:89" s="147" customFormat="1" ht="21.75" customHeight="1" thickBot="1" x14ac:dyDescent="0.5">
      <c r="A81" s="151"/>
      <c r="B81" s="269" t="s">
        <v>1040</v>
      </c>
      <c r="C81" s="234">
        <f>C57+C61+C80</f>
        <v>-22855.46</v>
      </c>
      <c r="D81" s="234">
        <f>+C81-E81</f>
        <v>-2665.8149999999987</v>
      </c>
      <c r="E81" s="235">
        <f>E57+E61+E80</f>
        <v>-20189.645</v>
      </c>
      <c r="F81" s="234">
        <f>F57+F61+F80</f>
        <v>-153479.41999999998</v>
      </c>
      <c r="G81" s="234">
        <f>+F81-H81</f>
        <v>8639.4100000000035</v>
      </c>
      <c r="H81" s="235">
        <f t="shared" ref="H81:M81" si="79">H57+H61+H80</f>
        <v>-162118.82999999999</v>
      </c>
      <c r="I81" s="429">
        <f t="shared" si="79"/>
        <v>-118932.56</v>
      </c>
      <c r="J81" s="429">
        <f t="shared" si="79"/>
        <v>-111598</v>
      </c>
      <c r="K81" s="441">
        <f t="shared" si="79"/>
        <v>-232030.74</v>
      </c>
      <c r="L81" s="235">
        <f t="shared" si="79"/>
        <v>-3508.7399999999907</v>
      </c>
      <c r="M81" s="235">
        <f t="shared" si="79"/>
        <v>-228522</v>
      </c>
      <c r="N81" s="260">
        <v>-200483.61333333334</v>
      </c>
      <c r="O81" s="260">
        <f>N81-M81</f>
        <v>28038.386666666658</v>
      </c>
      <c r="P81" s="260">
        <f>F81-N81</f>
        <v>47004.193333333358</v>
      </c>
      <c r="Q81" s="149"/>
      <c r="R81" s="269" t="s">
        <v>1036</v>
      </c>
      <c r="S81" s="260">
        <v>-200483.61333333334</v>
      </c>
      <c r="T81" s="371">
        <f>T57+T61+T80</f>
        <v>-232030.74</v>
      </c>
      <c r="U81" s="199">
        <f t="shared" ref="U81:AG81" si="80">U57+U61+U80</f>
        <v>-17894.645</v>
      </c>
      <c r="V81" s="199">
        <f t="shared" si="80"/>
        <v>-17894.645</v>
      </c>
      <c r="W81" s="199">
        <f t="shared" si="80"/>
        <v>-17894.645</v>
      </c>
      <c r="X81" s="199">
        <f t="shared" si="80"/>
        <v>-17894.645</v>
      </c>
      <c r="Y81" s="199">
        <f t="shared" si="80"/>
        <v>-20894.645</v>
      </c>
      <c r="Z81" s="199">
        <f t="shared" si="80"/>
        <v>-29894.645</v>
      </c>
      <c r="AA81" s="199">
        <f t="shared" si="80"/>
        <v>-20189.645</v>
      </c>
      <c r="AB81" s="199">
        <f t="shared" si="80"/>
        <v>-17894.645</v>
      </c>
      <c r="AC81" s="199">
        <f t="shared" si="80"/>
        <v>-17894.645</v>
      </c>
      <c r="AD81" s="199">
        <f t="shared" si="80"/>
        <v>-17894.645</v>
      </c>
      <c r="AE81" s="199">
        <f t="shared" si="80"/>
        <v>-17894.645</v>
      </c>
      <c r="AF81" s="199">
        <f t="shared" si="80"/>
        <v>-17894.645</v>
      </c>
      <c r="AG81" s="199">
        <f t="shared" si="80"/>
        <v>-232030.74</v>
      </c>
      <c r="AH81" s="201" t="b">
        <f>AG81=T81</f>
        <v>1</v>
      </c>
      <c r="AI81" s="151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2"/>
      <c r="BX81" s="332"/>
      <c r="BY81" s="332"/>
      <c r="BZ81" s="332"/>
      <c r="CA81" s="332"/>
      <c r="CB81" s="332"/>
      <c r="CC81" s="332"/>
      <c r="CD81" s="332"/>
      <c r="CE81" s="332"/>
      <c r="CF81" s="332"/>
      <c r="CG81" s="332"/>
      <c r="CH81" s="332"/>
      <c r="CI81" s="332"/>
      <c r="CJ81" s="332"/>
      <c r="CK81" s="332"/>
    </row>
    <row r="82" spans="1:89" s="147" customFormat="1" ht="10.5" customHeight="1" thickBot="1" x14ac:dyDescent="0.5">
      <c r="A82" s="151"/>
      <c r="B82" s="202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151"/>
      <c r="R82" s="299"/>
      <c r="S82" s="310"/>
      <c r="T82" s="358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210"/>
      <c r="AI82" s="331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2"/>
      <c r="CB82" s="332"/>
      <c r="CC82" s="332"/>
      <c r="CD82" s="332"/>
      <c r="CE82" s="332"/>
      <c r="CF82" s="332"/>
      <c r="CG82" s="332"/>
      <c r="CH82" s="332"/>
      <c r="CI82" s="332"/>
      <c r="CJ82" s="332"/>
      <c r="CK82" s="332"/>
    </row>
    <row r="83" spans="1:89" ht="12.75" customHeight="1" thickBot="1" x14ac:dyDescent="0.35">
      <c r="B83" s="282" t="s">
        <v>946</v>
      </c>
      <c r="C83" s="311">
        <f>C44+C81+C26</f>
        <v>-16747.22</v>
      </c>
      <c r="D83" s="217">
        <f>+C83-E83</f>
        <v>-10934.765833333333</v>
      </c>
      <c r="E83" s="251">
        <f>E44+E81+E26</f>
        <v>-5812.4541666666682</v>
      </c>
      <c r="F83" s="217">
        <f>F44+F81+F26</f>
        <v>37356.939999999988</v>
      </c>
      <c r="G83" s="217">
        <f>+F83-H83</f>
        <v>4711.4599999999482</v>
      </c>
      <c r="H83" s="251">
        <f t="shared" ref="H83:M83" si="81">H44+H81+H26</f>
        <v>32645.48000000004</v>
      </c>
      <c r="I83" s="431">
        <f t="shared" si="81"/>
        <v>5402.4799999999668</v>
      </c>
      <c r="J83" s="431">
        <f t="shared" si="81"/>
        <v>16693.630000000005</v>
      </c>
      <c r="K83" s="427">
        <f t="shared" si="81"/>
        <v>18095.929999999993</v>
      </c>
      <c r="L83" s="427">
        <f t="shared" si="81"/>
        <v>-2882.069999999987</v>
      </c>
      <c r="M83" s="251">
        <f t="shared" si="81"/>
        <v>20978</v>
      </c>
      <c r="N83" s="265">
        <v>26174.789999999994</v>
      </c>
      <c r="O83" s="265">
        <f>N83-M83</f>
        <v>5196.7899999999936</v>
      </c>
      <c r="P83" s="265">
        <f>F83-N83</f>
        <v>11182.149999999994</v>
      </c>
      <c r="Q83" s="83"/>
      <c r="R83" s="190" t="s">
        <v>946</v>
      </c>
      <c r="S83" s="265">
        <v>26174.789999999994</v>
      </c>
      <c r="T83" s="362">
        <f>T44+T81+T26</f>
        <v>18096.380000000005</v>
      </c>
      <c r="U83" s="188">
        <f t="shared" ref="U83:AG83" si="82">U44+U81+U26</f>
        <v>1114.8649999999961</v>
      </c>
      <c r="V83" s="188">
        <f t="shared" si="82"/>
        <v>1194.849166666665</v>
      </c>
      <c r="W83" s="188">
        <f t="shared" si="82"/>
        <v>3319.849166666665</v>
      </c>
      <c r="X83" s="188">
        <f t="shared" si="82"/>
        <v>1194.849166666665</v>
      </c>
      <c r="Y83" s="188">
        <f t="shared" si="82"/>
        <v>-1805.1408333333366</v>
      </c>
      <c r="Z83" s="188">
        <f t="shared" si="82"/>
        <v>-8680.1508333333368</v>
      </c>
      <c r="AA83" s="188">
        <f t="shared" si="82"/>
        <v>8656.849166666665</v>
      </c>
      <c r="AB83" s="188">
        <f t="shared" si="82"/>
        <v>3014.8591666666634</v>
      </c>
      <c r="AC83" s="188">
        <f t="shared" si="82"/>
        <v>3319.849166666665</v>
      </c>
      <c r="AD83" s="188">
        <f t="shared" si="82"/>
        <v>3319.8591666666634</v>
      </c>
      <c r="AE83" s="188">
        <f t="shared" si="82"/>
        <v>1194.849166666665</v>
      </c>
      <c r="AF83" s="188">
        <f t="shared" si="82"/>
        <v>5255.8591666666634</v>
      </c>
      <c r="AG83" s="188">
        <f t="shared" si="82"/>
        <v>18096.380000000063</v>
      </c>
      <c r="AH83" s="201">
        <f>AG83-T83</f>
        <v>5.8207660913467407E-11</v>
      </c>
      <c r="AI83" s="149"/>
    </row>
    <row r="84" spans="1:89" s="317" customFormat="1" ht="12.75" customHeight="1" x14ac:dyDescent="0.3">
      <c r="A84" s="149"/>
      <c r="B84" s="350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149"/>
      <c r="R84" s="193"/>
      <c r="S84" s="351"/>
      <c r="T84" s="372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352"/>
      <c r="AI84" s="149"/>
    </row>
    <row r="85" spans="1:89" s="317" customFormat="1" ht="12.75" customHeight="1" x14ac:dyDescent="0.3">
      <c r="A85" s="149"/>
      <c r="B85" s="149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149"/>
      <c r="R85" s="315"/>
      <c r="S85" s="218"/>
      <c r="T85" s="373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150"/>
      <c r="AH85" s="149"/>
      <c r="AI85" s="149"/>
    </row>
    <row r="86" spans="1:89" s="317" customFormat="1" ht="12.75" customHeight="1" x14ac:dyDescent="0.3">
      <c r="A86" s="149"/>
      <c r="B86" s="149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149"/>
      <c r="R86" s="315"/>
      <c r="S86" s="218"/>
      <c r="T86" s="373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150"/>
      <c r="AH86" s="149"/>
      <c r="AI86" s="149"/>
    </row>
    <row r="87" spans="1:89" s="317" customFormat="1" ht="12.75" customHeight="1" x14ac:dyDescent="0.3">
      <c r="A87" s="149"/>
      <c r="B87" s="318"/>
      <c r="C87" s="218" t="b">
        <f>ROUND(C83,1)=ROUND(C88,1)</f>
        <v>1</v>
      </c>
      <c r="D87" s="218"/>
      <c r="E87" s="218"/>
      <c r="F87" s="218" t="b">
        <f>ROUND(F83,0)=ROUND(F88,0)</f>
        <v>1</v>
      </c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149"/>
      <c r="S87" s="218"/>
      <c r="T87" s="355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319"/>
      <c r="AG87" s="150"/>
      <c r="AH87" s="149"/>
      <c r="AI87" s="149"/>
    </row>
    <row r="88" spans="1:89" s="317" customFormat="1" ht="12.75" customHeight="1" x14ac:dyDescent="0.3">
      <c r="A88" s="149"/>
      <c r="B88" s="320"/>
      <c r="C88" s="321">
        <f>-'TB (2) -August'!D121</f>
        <v>-16747.220000000005</v>
      </c>
      <c r="D88" s="321"/>
      <c r="E88" s="322"/>
      <c r="F88" s="321">
        <f>-TB!D121</f>
        <v>37356.939999999981</v>
      </c>
      <c r="G88" s="323"/>
      <c r="H88" s="324"/>
      <c r="I88" s="321"/>
      <c r="J88" s="324"/>
      <c r="K88" s="324"/>
      <c r="L88" s="324"/>
      <c r="M88" s="324"/>
      <c r="N88" s="324"/>
      <c r="O88" s="324"/>
      <c r="P88" s="324"/>
      <c r="Q88" s="149"/>
      <c r="R88" s="149"/>
      <c r="S88" s="324"/>
      <c r="T88" s="355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50"/>
      <c r="AH88" s="149"/>
      <c r="AI88" s="149"/>
    </row>
    <row r="89" spans="1:89" s="317" customFormat="1" ht="12.75" customHeight="1" x14ac:dyDescent="0.3">
      <c r="A89" s="149"/>
      <c r="B89" s="320"/>
      <c r="C89" s="323">
        <f>ROUND(C83-C88,1)</f>
        <v>0</v>
      </c>
      <c r="D89" s="323"/>
      <c r="E89" s="325"/>
      <c r="F89" s="323">
        <f>ROUND(F83-F88,0)</f>
        <v>0</v>
      </c>
      <c r="G89" s="323"/>
      <c r="H89" s="324"/>
      <c r="I89" s="323"/>
      <c r="J89" s="324"/>
      <c r="K89" s="324"/>
      <c r="L89" s="324"/>
      <c r="M89" s="324"/>
      <c r="N89" s="324"/>
      <c r="O89" s="324"/>
      <c r="P89" s="324"/>
      <c r="Q89" s="149"/>
      <c r="R89" s="149"/>
      <c r="S89" s="324"/>
      <c r="T89" s="355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50"/>
      <c r="AH89" s="149"/>
      <c r="AI89" s="149"/>
    </row>
    <row r="90" spans="1:89" s="317" customFormat="1" ht="12.75" customHeight="1" x14ac:dyDescent="0.3">
      <c r="A90" s="149"/>
      <c r="B90" s="320"/>
      <c r="C90" s="326"/>
      <c r="D90" s="326"/>
      <c r="E90" s="326"/>
      <c r="F90" s="326"/>
      <c r="G90" s="326"/>
      <c r="H90" s="218"/>
      <c r="I90" s="218"/>
      <c r="J90" s="218"/>
      <c r="K90" s="218"/>
      <c r="L90" s="218"/>
      <c r="M90" s="218"/>
      <c r="N90" s="218"/>
      <c r="O90" s="218"/>
      <c r="P90" s="218"/>
      <c r="Q90" s="149"/>
      <c r="R90" s="315"/>
      <c r="S90" s="218"/>
      <c r="T90" s="355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</row>
    <row r="91" spans="1:89" s="317" customFormat="1" ht="12.75" customHeight="1" x14ac:dyDescent="0.3">
      <c r="A91" s="149"/>
      <c r="B91" s="320"/>
      <c r="C91" s="326"/>
      <c r="D91" s="326"/>
      <c r="E91" s="326"/>
      <c r="F91" s="326"/>
      <c r="G91" s="326"/>
      <c r="H91" s="218"/>
      <c r="I91" s="218"/>
      <c r="J91" s="218"/>
      <c r="K91" s="218"/>
      <c r="L91" s="218"/>
      <c r="M91" s="218"/>
      <c r="N91" s="218"/>
      <c r="O91" s="218"/>
      <c r="P91" s="218"/>
      <c r="Q91" s="149"/>
      <c r="S91" s="218"/>
      <c r="T91" s="374"/>
    </row>
    <row r="92" spans="1:89" s="317" customFormat="1" ht="12.75" customHeight="1" x14ac:dyDescent="0.3">
      <c r="A92" s="149"/>
      <c r="B92" s="327"/>
      <c r="C92" s="213"/>
      <c r="D92" s="213"/>
      <c r="E92" s="213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149"/>
      <c r="S92" s="218"/>
      <c r="T92" s="374"/>
    </row>
    <row r="93" spans="1:89" s="317" customFormat="1" ht="12.75" customHeight="1" x14ac:dyDescent="0.3">
      <c r="A93" s="149"/>
      <c r="B93" s="149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149"/>
      <c r="S93" s="218"/>
      <c r="T93" s="374"/>
    </row>
    <row r="94" spans="1:89" s="317" customFormat="1" ht="12.75" customHeight="1" x14ac:dyDescent="0.3">
      <c r="A94" s="149"/>
      <c r="B94" s="315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149"/>
      <c r="S94" s="218"/>
      <c r="T94" s="374"/>
    </row>
    <row r="95" spans="1:89" s="317" customFormat="1" ht="12.75" customHeight="1" x14ac:dyDescent="0.3">
      <c r="A95" s="149"/>
      <c r="C95" s="328"/>
      <c r="D95" s="218"/>
      <c r="E95" s="21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S95" s="328"/>
      <c r="T95" s="374"/>
    </row>
    <row r="96" spans="1:89" s="317" customFormat="1" ht="12.75" customHeight="1" x14ac:dyDescent="0.3">
      <c r="A96" s="149"/>
      <c r="C96" s="328"/>
      <c r="D96" s="328"/>
      <c r="E96" s="328"/>
      <c r="F96" s="21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S96" s="328"/>
      <c r="T96" s="374"/>
    </row>
    <row r="97" spans="1:33" s="317" customFormat="1" ht="12.75" customHeight="1" x14ac:dyDescent="0.3">
      <c r="A97" s="149"/>
      <c r="B97" s="329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S97" s="328"/>
      <c r="T97" s="374"/>
    </row>
    <row r="98" spans="1:33" s="317" customFormat="1" ht="12.75" customHeight="1" x14ac:dyDescent="0.3">
      <c r="A98" s="149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S98" s="328"/>
      <c r="T98" s="374"/>
    </row>
    <row r="99" spans="1:33" s="317" customFormat="1" ht="12.75" customHeight="1" x14ac:dyDescent="0.3">
      <c r="A99" s="149"/>
      <c r="B99" s="329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S99" s="328"/>
      <c r="T99" s="374"/>
    </row>
    <row r="100" spans="1:33" s="317" customFormat="1" ht="12.75" customHeight="1" x14ac:dyDescent="0.3">
      <c r="A100" s="149"/>
      <c r="B100" s="329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S100" s="328"/>
      <c r="T100" s="374"/>
    </row>
    <row r="101" spans="1:33" s="317" customFormat="1" ht="12.75" customHeight="1" x14ac:dyDescent="0.3">
      <c r="A101" s="149"/>
      <c r="B101" s="329"/>
      <c r="C101" s="328"/>
      <c r="D101" s="328"/>
      <c r="E101" s="328"/>
      <c r="F101" s="328"/>
      <c r="G101" s="218"/>
      <c r="H101" s="328"/>
      <c r="I101" s="328"/>
      <c r="J101" s="328"/>
      <c r="K101" s="328"/>
      <c r="L101" s="328"/>
      <c r="M101" s="328"/>
      <c r="N101" s="328"/>
      <c r="O101" s="328"/>
      <c r="P101" s="328"/>
      <c r="S101" s="328"/>
      <c r="T101" s="374"/>
    </row>
    <row r="102" spans="1:33" s="317" customFormat="1" ht="12.75" customHeight="1" x14ac:dyDescent="0.3">
      <c r="A102" s="149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S102" s="328"/>
      <c r="T102" s="374"/>
    </row>
    <row r="103" spans="1:33" s="317" customFormat="1" ht="12.75" customHeight="1" x14ac:dyDescent="0.3">
      <c r="A103" s="149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S103" s="328"/>
      <c r="T103" s="374"/>
    </row>
    <row r="104" spans="1:33" s="317" customFormat="1" ht="12.75" customHeight="1" x14ac:dyDescent="0.3">
      <c r="A104" s="149"/>
      <c r="B104" s="329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S104" s="328"/>
      <c r="T104" s="374"/>
    </row>
    <row r="105" spans="1:33" s="317" customFormat="1" ht="12.75" customHeight="1" x14ac:dyDescent="0.3">
      <c r="A105" s="149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S105" s="328"/>
      <c r="T105" s="374"/>
    </row>
    <row r="106" spans="1:33" s="317" customFormat="1" ht="12.75" customHeight="1" x14ac:dyDescent="0.3">
      <c r="A106" s="149"/>
      <c r="B106" s="329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S106" s="328"/>
      <c r="T106" s="374"/>
    </row>
    <row r="107" spans="1:33" s="317" customFormat="1" ht="12.75" customHeight="1" x14ac:dyDescent="0.3">
      <c r="A107" s="149"/>
      <c r="B107" s="329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S107" s="328"/>
      <c r="T107" s="374"/>
    </row>
    <row r="108" spans="1:33" s="317" customFormat="1" ht="12.75" customHeight="1" x14ac:dyDescent="0.3">
      <c r="A108" s="149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S108" s="328"/>
      <c r="T108" s="374"/>
      <c r="AG108" s="333"/>
    </row>
    <row r="109" spans="1:33" s="317" customFormat="1" ht="12.75" customHeight="1" x14ac:dyDescent="0.3">
      <c r="A109" s="149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S109" s="328"/>
      <c r="T109" s="374"/>
      <c r="AG109" s="333"/>
    </row>
    <row r="110" spans="1:33" s="317" customFormat="1" ht="12.75" customHeight="1" x14ac:dyDescent="0.3">
      <c r="A110" s="149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S110" s="328"/>
      <c r="T110" s="374"/>
      <c r="AG110" s="333"/>
    </row>
    <row r="111" spans="1:33" s="317" customFormat="1" ht="12.75" customHeight="1" x14ac:dyDescent="0.3">
      <c r="A111" s="149"/>
      <c r="B111" s="329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S111" s="328"/>
      <c r="T111" s="374"/>
    </row>
    <row r="112" spans="1:33" s="317" customFormat="1" ht="12.75" customHeight="1" x14ac:dyDescent="0.3">
      <c r="A112" s="149"/>
      <c r="B112" s="329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S112" s="328"/>
      <c r="T112" s="374"/>
    </row>
    <row r="113" spans="1:33" s="317" customFormat="1" ht="12.75" customHeight="1" x14ac:dyDescent="0.3">
      <c r="A113" s="149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S113" s="328"/>
      <c r="T113" s="374"/>
      <c r="AG113" s="333"/>
    </row>
    <row r="114" spans="1:33" s="317" customFormat="1" ht="12.75" customHeight="1" x14ac:dyDescent="0.3">
      <c r="A114" s="149"/>
      <c r="B114" s="329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S114" s="328"/>
      <c r="T114" s="374"/>
    </row>
    <row r="115" spans="1:33" s="317" customFormat="1" ht="12.75" customHeight="1" x14ac:dyDescent="0.3">
      <c r="A115" s="149"/>
      <c r="B115" s="329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S115" s="328"/>
      <c r="T115" s="374"/>
    </row>
    <row r="116" spans="1:33" s="317" customFormat="1" ht="12.75" customHeight="1" x14ac:dyDescent="0.3">
      <c r="A116" s="149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S116" s="328"/>
      <c r="T116" s="374"/>
      <c r="AG116" s="333"/>
    </row>
    <row r="117" spans="1:33" s="317" customFormat="1" ht="12.75" customHeight="1" x14ac:dyDescent="0.3">
      <c r="A117" s="149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S117" s="328"/>
      <c r="T117" s="374"/>
      <c r="AG117" s="333"/>
    </row>
    <row r="118" spans="1:33" s="317" customFormat="1" ht="12.75" customHeight="1" x14ac:dyDescent="0.3">
      <c r="A118" s="149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S118" s="328"/>
      <c r="T118" s="374"/>
      <c r="AG118" s="333"/>
    </row>
    <row r="119" spans="1:33" s="317" customFormat="1" ht="12.75" customHeight="1" x14ac:dyDescent="0.3">
      <c r="A119" s="149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S119" s="328"/>
      <c r="T119" s="374"/>
      <c r="AG119" s="333"/>
    </row>
    <row r="120" spans="1:33" s="317" customFormat="1" ht="12.75" customHeight="1" x14ac:dyDescent="0.3">
      <c r="A120" s="149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S120" s="328"/>
      <c r="T120" s="374"/>
      <c r="AG120" s="333"/>
    </row>
    <row r="121" spans="1:33" s="317" customFormat="1" ht="12.75" customHeight="1" x14ac:dyDescent="0.3">
      <c r="A121" s="149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S121" s="328"/>
      <c r="T121" s="374"/>
      <c r="AG121" s="333"/>
    </row>
    <row r="122" spans="1:33" s="317" customFormat="1" ht="12.75" customHeight="1" x14ac:dyDescent="0.3">
      <c r="A122" s="149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S122" s="328"/>
      <c r="T122" s="374"/>
      <c r="AG122" s="333"/>
    </row>
    <row r="123" spans="1:33" s="317" customFormat="1" ht="12.75" customHeight="1" x14ac:dyDescent="0.3">
      <c r="A123" s="149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S123" s="328"/>
      <c r="T123" s="374"/>
      <c r="AG123" s="333"/>
    </row>
    <row r="124" spans="1:33" s="317" customFormat="1" ht="12.75" customHeight="1" x14ac:dyDescent="0.3">
      <c r="A124" s="149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S124" s="328"/>
      <c r="T124" s="374"/>
      <c r="AG124" s="333"/>
    </row>
    <row r="125" spans="1:33" s="317" customFormat="1" ht="12.75" customHeight="1" x14ac:dyDescent="0.3">
      <c r="A125" s="149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S125" s="328"/>
      <c r="T125" s="374"/>
      <c r="AG125" s="333"/>
    </row>
    <row r="126" spans="1:33" s="317" customFormat="1" ht="12.75" customHeight="1" x14ac:dyDescent="0.3">
      <c r="A126" s="149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S126" s="328"/>
      <c r="T126" s="374"/>
      <c r="AG126" s="333"/>
    </row>
    <row r="127" spans="1:33" s="317" customFormat="1" ht="12.75" customHeight="1" x14ac:dyDescent="0.3">
      <c r="A127" s="149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S127" s="328"/>
      <c r="T127" s="374"/>
      <c r="AG127" s="333"/>
    </row>
    <row r="128" spans="1:33" s="317" customFormat="1" ht="12.75" customHeight="1" x14ac:dyDescent="0.3">
      <c r="A128" s="149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S128" s="328"/>
      <c r="T128" s="374"/>
      <c r="AG128" s="333"/>
    </row>
    <row r="129" spans="1:33" s="317" customFormat="1" ht="12.75" customHeight="1" x14ac:dyDescent="0.3">
      <c r="A129" s="149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S129" s="328"/>
      <c r="T129" s="374"/>
      <c r="AG129" s="333"/>
    </row>
    <row r="130" spans="1:33" s="317" customFormat="1" ht="12.75" customHeight="1" x14ac:dyDescent="0.3">
      <c r="A130" s="149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S130" s="328"/>
      <c r="T130" s="374"/>
      <c r="AG130" s="333"/>
    </row>
    <row r="131" spans="1:33" s="317" customFormat="1" ht="12.75" customHeight="1" x14ac:dyDescent="0.3">
      <c r="A131" s="149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S131" s="328"/>
      <c r="T131" s="374"/>
      <c r="AG131" s="333"/>
    </row>
    <row r="132" spans="1:33" s="317" customFormat="1" ht="12.75" customHeight="1" x14ac:dyDescent="0.3">
      <c r="A132" s="149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S132" s="328"/>
      <c r="T132" s="374"/>
      <c r="AG132" s="333"/>
    </row>
    <row r="133" spans="1:33" s="317" customFormat="1" ht="12.75" customHeight="1" x14ac:dyDescent="0.3">
      <c r="A133" s="149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S133" s="328"/>
      <c r="T133" s="374"/>
      <c r="AG133" s="333"/>
    </row>
    <row r="134" spans="1:33" s="317" customFormat="1" ht="12.75" customHeight="1" x14ac:dyDescent="0.3">
      <c r="A134" s="149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S134" s="328"/>
      <c r="T134" s="374"/>
      <c r="AG134" s="333"/>
    </row>
    <row r="135" spans="1:33" s="317" customFormat="1" ht="12.75" customHeight="1" x14ac:dyDescent="0.3">
      <c r="A135" s="149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S135" s="328"/>
      <c r="T135" s="374"/>
      <c r="AG135" s="333"/>
    </row>
    <row r="136" spans="1:33" s="317" customFormat="1" ht="12.75" customHeight="1" x14ac:dyDescent="0.3">
      <c r="A136" s="149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S136" s="328"/>
      <c r="T136" s="374"/>
      <c r="AG136" s="333"/>
    </row>
    <row r="137" spans="1:33" s="317" customFormat="1" ht="12.75" customHeight="1" x14ac:dyDescent="0.3">
      <c r="A137" s="149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S137" s="328"/>
      <c r="T137" s="374"/>
      <c r="AG137" s="333"/>
    </row>
    <row r="138" spans="1:33" s="317" customFormat="1" ht="12.75" customHeight="1" x14ac:dyDescent="0.3">
      <c r="A138" s="149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S138" s="328"/>
      <c r="T138" s="374"/>
      <c r="AG138" s="333"/>
    </row>
    <row r="139" spans="1:33" s="317" customFormat="1" ht="12.75" customHeight="1" x14ac:dyDescent="0.3">
      <c r="A139" s="149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S139" s="328"/>
      <c r="T139" s="374"/>
      <c r="AG139" s="333"/>
    </row>
    <row r="140" spans="1:33" s="317" customFormat="1" ht="12.75" customHeight="1" x14ac:dyDescent="0.3">
      <c r="A140" s="149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S140" s="328"/>
      <c r="T140" s="374"/>
      <c r="AG140" s="333"/>
    </row>
    <row r="141" spans="1:33" s="317" customFormat="1" ht="12.75" customHeight="1" x14ac:dyDescent="0.3">
      <c r="A141" s="149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S141" s="328"/>
      <c r="T141" s="374"/>
      <c r="AG141" s="333"/>
    </row>
    <row r="142" spans="1:33" s="317" customFormat="1" ht="12.75" customHeight="1" x14ac:dyDescent="0.3">
      <c r="A142" s="149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S142" s="328"/>
      <c r="T142" s="374"/>
      <c r="AG142" s="333"/>
    </row>
    <row r="143" spans="1:33" s="317" customFormat="1" ht="12.75" customHeight="1" x14ac:dyDescent="0.3">
      <c r="A143" s="149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S143" s="328"/>
      <c r="T143" s="374"/>
      <c r="AG143" s="333"/>
    </row>
    <row r="144" spans="1:33" s="317" customFormat="1" ht="12.75" customHeight="1" x14ac:dyDescent="0.3">
      <c r="A144" s="149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S144" s="328"/>
      <c r="T144" s="374"/>
      <c r="AG144" s="333"/>
    </row>
    <row r="145" spans="1:33" s="317" customFormat="1" ht="12.75" customHeight="1" x14ac:dyDescent="0.3">
      <c r="A145" s="149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S145" s="328"/>
      <c r="T145" s="374"/>
      <c r="AG145" s="333"/>
    </row>
    <row r="146" spans="1:33" s="317" customFormat="1" ht="12.75" customHeight="1" x14ac:dyDescent="0.3">
      <c r="A146" s="149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S146" s="328"/>
      <c r="T146" s="374"/>
      <c r="AG146" s="333"/>
    </row>
    <row r="147" spans="1:33" s="317" customFormat="1" ht="12.75" customHeight="1" x14ac:dyDescent="0.3">
      <c r="A147" s="149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S147" s="328"/>
      <c r="T147" s="374"/>
      <c r="AG147" s="333"/>
    </row>
    <row r="148" spans="1:33" s="317" customFormat="1" ht="12.75" customHeight="1" x14ac:dyDescent="0.3">
      <c r="A148" s="149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S148" s="328"/>
      <c r="T148" s="374"/>
      <c r="AG148" s="333"/>
    </row>
    <row r="149" spans="1:33" s="317" customFormat="1" ht="12.75" customHeight="1" x14ac:dyDescent="0.3">
      <c r="A149" s="149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S149" s="328"/>
      <c r="T149" s="374"/>
      <c r="AG149" s="333"/>
    </row>
    <row r="150" spans="1:33" s="317" customFormat="1" ht="12.75" customHeight="1" x14ac:dyDescent="0.3">
      <c r="A150" s="149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S150" s="328"/>
      <c r="T150" s="374"/>
      <c r="AG150" s="333"/>
    </row>
    <row r="151" spans="1:33" s="317" customFormat="1" ht="12.75" customHeight="1" x14ac:dyDescent="0.3">
      <c r="A151" s="149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S151" s="328"/>
      <c r="T151" s="374"/>
      <c r="AG151" s="333"/>
    </row>
    <row r="152" spans="1:33" s="317" customFormat="1" ht="12.75" customHeight="1" x14ac:dyDescent="0.3">
      <c r="A152" s="149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S152" s="328"/>
      <c r="T152" s="374"/>
      <c r="AG152" s="333"/>
    </row>
    <row r="153" spans="1:33" s="317" customFormat="1" ht="12.75" customHeight="1" x14ac:dyDescent="0.3">
      <c r="A153" s="149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S153" s="328"/>
      <c r="T153" s="374"/>
      <c r="AG153" s="333"/>
    </row>
    <row r="154" spans="1:33" s="317" customFormat="1" ht="12.75" customHeight="1" x14ac:dyDescent="0.3">
      <c r="A154" s="149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S154" s="328"/>
      <c r="T154" s="374"/>
      <c r="AG154" s="333"/>
    </row>
    <row r="155" spans="1:33" s="317" customFormat="1" ht="12.75" customHeight="1" x14ac:dyDescent="0.3">
      <c r="A155" s="149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S155" s="328"/>
      <c r="T155" s="374"/>
      <c r="AG155" s="333"/>
    </row>
    <row r="156" spans="1:33" s="317" customFormat="1" ht="12.75" customHeight="1" x14ac:dyDescent="0.3">
      <c r="A156" s="149"/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S156" s="328"/>
      <c r="T156" s="374"/>
      <c r="AG156" s="333"/>
    </row>
    <row r="157" spans="1:33" s="317" customFormat="1" ht="12.75" customHeight="1" x14ac:dyDescent="0.3">
      <c r="A157" s="149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S157" s="328"/>
      <c r="T157" s="374"/>
      <c r="AG157" s="333"/>
    </row>
    <row r="158" spans="1:33" s="317" customFormat="1" ht="12.75" customHeight="1" x14ac:dyDescent="0.3">
      <c r="A158" s="149"/>
      <c r="C158" s="328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S158" s="328"/>
      <c r="T158" s="374"/>
      <c r="AG158" s="333"/>
    </row>
    <row r="159" spans="1:33" s="317" customFormat="1" ht="12.75" customHeight="1" x14ac:dyDescent="0.3">
      <c r="A159" s="149"/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S159" s="328"/>
      <c r="T159" s="374"/>
      <c r="AG159" s="333"/>
    </row>
    <row r="160" spans="1:33" s="317" customFormat="1" ht="12.75" customHeight="1" x14ac:dyDescent="0.3">
      <c r="A160" s="149"/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S160" s="328"/>
      <c r="T160" s="374"/>
      <c r="AG160" s="333"/>
    </row>
    <row r="161" spans="1:33" s="317" customFormat="1" ht="12.75" customHeight="1" x14ac:dyDescent="0.3">
      <c r="A161" s="149"/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S161" s="328"/>
      <c r="T161" s="374"/>
      <c r="AG161" s="333"/>
    </row>
    <row r="162" spans="1:33" s="317" customFormat="1" ht="12.75" customHeight="1" x14ac:dyDescent="0.3">
      <c r="A162" s="149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S162" s="328"/>
      <c r="T162" s="374"/>
      <c r="AG162" s="333"/>
    </row>
    <row r="163" spans="1:33" s="317" customFormat="1" ht="12.75" customHeight="1" x14ac:dyDescent="0.3">
      <c r="A163" s="149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S163" s="328"/>
      <c r="T163" s="374"/>
      <c r="AG163" s="333"/>
    </row>
    <row r="164" spans="1:33" s="317" customFormat="1" ht="12.75" customHeight="1" x14ac:dyDescent="0.3">
      <c r="A164" s="149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S164" s="328"/>
      <c r="T164" s="374"/>
      <c r="AG164" s="333"/>
    </row>
    <row r="165" spans="1:33" s="317" customFormat="1" ht="12.75" customHeight="1" x14ac:dyDescent="0.3">
      <c r="A165" s="149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S165" s="328"/>
      <c r="T165" s="374"/>
      <c r="AG165" s="333"/>
    </row>
    <row r="166" spans="1:33" s="317" customFormat="1" ht="12.75" customHeight="1" x14ac:dyDescent="0.3">
      <c r="A166" s="149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S166" s="328"/>
      <c r="T166" s="374"/>
      <c r="AG166" s="333"/>
    </row>
    <row r="167" spans="1:33" s="317" customFormat="1" ht="12.75" customHeight="1" x14ac:dyDescent="0.3">
      <c r="A167" s="149"/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S167" s="328"/>
      <c r="T167" s="374"/>
      <c r="AG167" s="333"/>
    </row>
    <row r="168" spans="1:33" s="317" customFormat="1" ht="12.75" customHeight="1" x14ac:dyDescent="0.3">
      <c r="A168" s="149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S168" s="328"/>
      <c r="T168" s="374"/>
      <c r="AG168" s="333"/>
    </row>
    <row r="169" spans="1:33" s="317" customFormat="1" ht="12.75" customHeight="1" x14ac:dyDescent="0.3">
      <c r="A169" s="149"/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S169" s="328"/>
      <c r="T169" s="374"/>
      <c r="AG169" s="333"/>
    </row>
    <row r="170" spans="1:33" s="317" customFormat="1" ht="12.75" customHeight="1" x14ac:dyDescent="0.3">
      <c r="A170" s="149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S170" s="328"/>
      <c r="T170" s="374"/>
      <c r="AG170" s="333"/>
    </row>
    <row r="171" spans="1:33" s="317" customFormat="1" ht="12.75" customHeight="1" x14ac:dyDescent="0.3">
      <c r="A171" s="149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S171" s="328"/>
      <c r="T171" s="374"/>
      <c r="AG171" s="333"/>
    </row>
    <row r="172" spans="1:33" s="317" customFormat="1" ht="12.75" customHeight="1" x14ac:dyDescent="0.3">
      <c r="A172" s="149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S172" s="328"/>
      <c r="T172" s="374"/>
      <c r="AG172" s="333"/>
    </row>
    <row r="173" spans="1:33" s="317" customFormat="1" ht="12.75" customHeight="1" x14ac:dyDescent="0.3">
      <c r="A173" s="149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S173" s="328"/>
      <c r="T173" s="374"/>
      <c r="AG173" s="333"/>
    </row>
    <row r="174" spans="1:33" s="317" customFormat="1" ht="12.75" customHeight="1" x14ac:dyDescent="0.3">
      <c r="A174" s="149"/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S174" s="328"/>
      <c r="T174" s="374"/>
      <c r="AG174" s="333"/>
    </row>
    <row r="175" spans="1:33" s="317" customFormat="1" ht="12.75" customHeight="1" x14ac:dyDescent="0.3">
      <c r="A175" s="149"/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S175" s="328"/>
      <c r="T175" s="374"/>
      <c r="AG175" s="333"/>
    </row>
    <row r="176" spans="1:33" s="317" customFormat="1" ht="12.75" customHeight="1" x14ac:dyDescent="0.3">
      <c r="A176" s="149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S176" s="328"/>
      <c r="T176" s="374"/>
      <c r="AG176" s="333"/>
    </row>
    <row r="177" spans="1:33" s="317" customFormat="1" ht="12.75" customHeight="1" x14ac:dyDescent="0.3">
      <c r="A177" s="149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S177" s="328"/>
      <c r="T177" s="374"/>
      <c r="AG177" s="333"/>
    </row>
    <row r="178" spans="1:33" s="317" customFormat="1" ht="12.75" customHeight="1" x14ac:dyDescent="0.3">
      <c r="A178" s="149"/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S178" s="328"/>
      <c r="T178" s="374"/>
      <c r="AG178" s="333"/>
    </row>
    <row r="179" spans="1:33" s="317" customFormat="1" ht="12.75" customHeight="1" x14ac:dyDescent="0.3">
      <c r="A179" s="149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S179" s="328"/>
      <c r="T179" s="374"/>
      <c r="AG179" s="333"/>
    </row>
    <row r="180" spans="1:33" s="317" customFormat="1" ht="12.75" customHeight="1" x14ac:dyDescent="0.3">
      <c r="A180" s="149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S180" s="328"/>
      <c r="T180" s="374"/>
      <c r="AG180" s="333"/>
    </row>
    <row r="181" spans="1:33" s="317" customFormat="1" ht="12.75" customHeight="1" x14ac:dyDescent="0.3">
      <c r="A181" s="149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S181" s="328"/>
      <c r="T181" s="374"/>
      <c r="AG181" s="333"/>
    </row>
    <row r="182" spans="1:33" s="317" customFormat="1" ht="12.75" customHeight="1" x14ac:dyDescent="0.3">
      <c r="A182" s="149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S182" s="328"/>
      <c r="T182" s="374"/>
      <c r="AG182" s="333"/>
    </row>
    <row r="183" spans="1:33" s="317" customFormat="1" ht="12.75" customHeight="1" x14ac:dyDescent="0.3">
      <c r="A183" s="149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S183" s="328"/>
      <c r="T183" s="374"/>
      <c r="AG183" s="333"/>
    </row>
    <row r="184" spans="1:33" s="317" customFormat="1" ht="12.75" customHeight="1" x14ac:dyDescent="0.3">
      <c r="A184" s="149"/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S184" s="328"/>
      <c r="T184" s="374"/>
      <c r="AG184" s="333"/>
    </row>
    <row r="185" spans="1:33" s="317" customFormat="1" ht="12.75" customHeight="1" x14ac:dyDescent="0.3">
      <c r="A185" s="149"/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S185" s="328"/>
      <c r="T185" s="374"/>
      <c r="AG185" s="333"/>
    </row>
    <row r="186" spans="1:33" s="317" customFormat="1" ht="12.75" customHeight="1" x14ac:dyDescent="0.3">
      <c r="A186" s="149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S186" s="328"/>
      <c r="T186" s="374"/>
      <c r="AG186" s="333"/>
    </row>
    <row r="187" spans="1:33" s="317" customFormat="1" ht="12.75" customHeight="1" x14ac:dyDescent="0.3">
      <c r="A187" s="149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S187" s="328"/>
      <c r="T187" s="374"/>
      <c r="AG187" s="333"/>
    </row>
    <row r="188" spans="1:33" s="317" customFormat="1" ht="12.75" customHeight="1" x14ac:dyDescent="0.3">
      <c r="A188" s="149"/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S188" s="328"/>
      <c r="T188" s="374"/>
      <c r="AG188" s="333"/>
    </row>
    <row r="189" spans="1:33" s="317" customFormat="1" ht="12.75" customHeight="1" x14ac:dyDescent="0.3">
      <c r="A189" s="149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S189" s="328"/>
      <c r="T189" s="374"/>
      <c r="AG189" s="333"/>
    </row>
    <row r="190" spans="1:33" s="317" customFormat="1" ht="12.75" customHeight="1" x14ac:dyDescent="0.3">
      <c r="A190" s="149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S190" s="328"/>
      <c r="T190" s="374"/>
      <c r="AG190" s="333"/>
    </row>
    <row r="191" spans="1:33" s="317" customFormat="1" ht="12.75" customHeight="1" x14ac:dyDescent="0.3">
      <c r="A191" s="149"/>
      <c r="C191" s="328"/>
      <c r="D191" s="328"/>
      <c r="E191" s="328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S191" s="328"/>
      <c r="T191" s="374"/>
      <c r="AG191" s="333"/>
    </row>
    <row r="192" spans="1:33" s="317" customFormat="1" ht="12.75" customHeight="1" x14ac:dyDescent="0.3">
      <c r="A192" s="149"/>
      <c r="C192" s="328"/>
      <c r="D192" s="328"/>
      <c r="E192" s="328"/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S192" s="328"/>
      <c r="T192" s="374"/>
      <c r="AG192" s="333"/>
    </row>
    <row r="193" spans="1:33" s="317" customFormat="1" ht="12.75" customHeight="1" x14ac:dyDescent="0.3">
      <c r="A193" s="149"/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S193" s="328"/>
      <c r="T193" s="374"/>
      <c r="AG193" s="333"/>
    </row>
    <row r="194" spans="1:33" s="317" customFormat="1" ht="12.75" customHeight="1" x14ac:dyDescent="0.3">
      <c r="A194" s="149"/>
      <c r="C194" s="328"/>
      <c r="D194" s="328"/>
      <c r="E194" s="328"/>
      <c r="F194" s="328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S194" s="328"/>
      <c r="T194" s="374"/>
      <c r="AG194" s="333"/>
    </row>
    <row r="195" spans="1:33" s="317" customFormat="1" ht="12.75" customHeight="1" x14ac:dyDescent="0.3">
      <c r="A195" s="149"/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S195" s="328"/>
      <c r="T195" s="374"/>
      <c r="AG195" s="333"/>
    </row>
    <row r="196" spans="1:33" s="317" customFormat="1" ht="12.75" customHeight="1" x14ac:dyDescent="0.3">
      <c r="A196" s="149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S196" s="328"/>
      <c r="T196" s="374"/>
      <c r="AG196" s="333"/>
    </row>
    <row r="197" spans="1:33" s="317" customFormat="1" ht="12.75" customHeight="1" x14ac:dyDescent="0.3">
      <c r="A197" s="149"/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S197" s="328"/>
      <c r="T197" s="374"/>
      <c r="AG197" s="333"/>
    </row>
    <row r="198" spans="1:33" s="317" customFormat="1" ht="12.75" customHeight="1" x14ac:dyDescent="0.3">
      <c r="A198" s="149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S198" s="328"/>
      <c r="T198" s="374"/>
      <c r="AG198" s="333"/>
    </row>
    <row r="199" spans="1:33" s="317" customFormat="1" ht="12.75" customHeight="1" x14ac:dyDescent="0.3">
      <c r="A199" s="149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S199" s="328"/>
      <c r="T199" s="374"/>
      <c r="AG199" s="333"/>
    </row>
    <row r="200" spans="1:33" s="317" customFormat="1" ht="12.75" customHeight="1" x14ac:dyDescent="0.3">
      <c r="A200" s="149"/>
      <c r="C200" s="328"/>
      <c r="D200" s="328"/>
      <c r="E200" s="328"/>
      <c r="F200" s="328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S200" s="328"/>
      <c r="T200" s="374"/>
      <c r="AG200" s="333"/>
    </row>
    <row r="201" spans="1:33" s="317" customFormat="1" ht="12.75" customHeight="1" x14ac:dyDescent="0.3">
      <c r="A201" s="149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S201" s="328"/>
      <c r="T201" s="374"/>
      <c r="AG201" s="333"/>
    </row>
    <row r="202" spans="1:33" s="317" customFormat="1" ht="12.75" customHeight="1" x14ac:dyDescent="0.3">
      <c r="A202" s="149"/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S202" s="328"/>
      <c r="T202" s="374"/>
      <c r="AG202" s="333"/>
    </row>
    <row r="203" spans="1:33" s="317" customFormat="1" ht="12.75" customHeight="1" x14ac:dyDescent="0.3">
      <c r="A203" s="149"/>
      <c r="C203" s="328"/>
      <c r="D203" s="328"/>
      <c r="E203" s="328"/>
      <c r="F203" s="32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S203" s="328"/>
      <c r="T203" s="374"/>
      <c r="AG203" s="333"/>
    </row>
    <row r="204" spans="1:33" s="317" customFormat="1" ht="12.75" customHeight="1" x14ac:dyDescent="0.3">
      <c r="A204" s="149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S204" s="328"/>
      <c r="T204" s="374"/>
      <c r="AG204" s="333"/>
    </row>
    <row r="205" spans="1:33" s="317" customFormat="1" ht="12.75" customHeight="1" x14ac:dyDescent="0.3">
      <c r="A205" s="149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S205" s="328"/>
      <c r="T205" s="374"/>
      <c r="AG205" s="333"/>
    </row>
    <row r="206" spans="1:33" s="317" customFormat="1" ht="12.75" customHeight="1" x14ac:dyDescent="0.3">
      <c r="A206" s="149"/>
      <c r="C206" s="328"/>
      <c r="D206" s="328"/>
      <c r="E206" s="328"/>
      <c r="F206" s="32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S206" s="328"/>
      <c r="T206" s="374"/>
      <c r="AG206" s="333"/>
    </row>
    <row r="207" spans="1:33" s="317" customFormat="1" ht="12.75" customHeight="1" x14ac:dyDescent="0.3">
      <c r="A207" s="149"/>
      <c r="C207" s="328"/>
      <c r="D207" s="328"/>
      <c r="E207" s="328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S207" s="328"/>
      <c r="T207" s="374"/>
      <c r="AG207" s="333"/>
    </row>
    <row r="208" spans="1:33" s="317" customFormat="1" ht="12.75" customHeight="1" x14ac:dyDescent="0.3">
      <c r="A208" s="149"/>
      <c r="C208" s="328"/>
      <c r="D208" s="328"/>
      <c r="E208" s="328"/>
      <c r="F208" s="32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S208" s="328"/>
      <c r="T208" s="374"/>
      <c r="AG208" s="333"/>
    </row>
    <row r="209" spans="1:33" s="317" customFormat="1" ht="12.75" customHeight="1" x14ac:dyDescent="0.3">
      <c r="A209" s="149"/>
      <c r="C209" s="328"/>
      <c r="D209" s="328"/>
      <c r="E209" s="328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S209" s="328"/>
      <c r="T209" s="374"/>
      <c r="AG209" s="333"/>
    </row>
    <row r="210" spans="1:33" s="317" customFormat="1" ht="12.75" customHeight="1" x14ac:dyDescent="0.3">
      <c r="A210" s="149"/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S210" s="328"/>
      <c r="T210" s="374"/>
      <c r="AG210" s="333"/>
    </row>
    <row r="211" spans="1:33" s="317" customFormat="1" ht="12.75" customHeight="1" x14ac:dyDescent="0.3">
      <c r="A211" s="149"/>
      <c r="C211" s="328"/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S211" s="328"/>
      <c r="T211" s="374"/>
      <c r="AG211" s="333"/>
    </row>
    <row r="212" spans="1:33" s="317" customFormat="1" ht="12.75" customHeight="1" x14ac:dyDescent="0.3">
      <c r="A212" s="149"/>
      <c r="C212" s="328"/>
      <c r="D212" s="328"/>
      <c r="E212" s="328"/>
      <c r="F212" s="328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S212" s="328"/>
      <c r="T212" s="374"/>
      <c r="AG212" s="333"/>
    </row>
    <row r="213" spans="1:33" s="317" customFormat="1" ht="12.75" customHeight="1" x14ac:dyDescent="0.3">
      <c r="A213" s="149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S213" s="328"/>
      <c r="T213" s="374"/>
      <c r="AG213" s="333"/>
    </row>
    <row r="214" spans="1:33" s="317" customFormat="1" ht="12.75" customHeight="1" x14ac:dyDescent="0.3">
      <c r="A214" s="149"/>
      <c r="C214" s="328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S214" s="328"/>
      <c r="T214" s="374"/>
      <c r="AG214" s="333"/>
    </row>
    <row r="215" spans="1:33" s="317" customFormat="1" ht="12.75" customHeight="1" x14ac:dyDescent="0.3">
      <c r="A215" s="149"/>
      <c r="C215" s="328"/>
      <c r="D215" s="328"/>
      <c r="E215" s="328"/>
      <c r="F215" s="328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S215" s="328"/>
      <c r="T215" s="374"/>
      <c r="AG215" s="333"/>
    </row>
    <row r="216" spans="1:33" s="317" customFormat="1" ht="12.75" customHeight="1" x14ac:dyDescent="0.3">
      <c r="A216" s="149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S216" s="328"/>
      <c r="T216" s="374"/>
      <c r="AG216" s="333"/>
    </row>
    <row r="217" spans="1:33" s="317" customFormat="1" ht="12.75" customHeight="1" x14ac:dyDescent="0.3">
      <c r="A217" s="149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S217" s="328"/>
      <c r="T217" s="374"/>
      <c r="AG217" s="333"/>
    </row>
    <row r="218" spans="1:33" s="317" customFormat="1" ht="12.75" customHeight="1" x14ac:dyDescent="0.3">
      <c r="A218" s="149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S218" s="328"/>
      <c r="T218" s="374"/>
      <c r="AG218" s="333"/>
    </row>
    <row r="219" spans="1:33" s="317" customFormat="1" ht="12.75" customHeight="1" x14ac:dyDescent="0.3">
      <c r="A219" s="149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S219" s="328"/>
      <c r="T219" s="374"/>
      <c r="AG219" s="333"/>
    </row>
    <row r="220" spans="1:33" s="317" customFormat="1" ht="12.75" customHeight="1" x14ac:dyDescent="0.3">
      <c r="A220" s="149"/>
      <c r="C220" s="328"/>
      <c r="D220" s="328"/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S220" s="328"/>
      <c r="T220" s="374"/>
      <c r="AG220" s="333"/>
    </row>
    <row r="221" spans="1:33" s="317" customFormat="1" ht="12.75" customHeight="1" x14ac:dyDescent="0.3">
      <c r="A221" s="149"/>
      <c r="C221" s="328"/>
      <c r="D221" s="328"/>
      <c r="E221" s="328"/>
      <c r="F221" s="328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S221" s="328"/>
      <c r="T221" s="374"/>
      <c r="AG221" s="333"/>
    </row>
    <row r="222" spans="1:33" s="317" customFormat="1" ht="12.75" customHeight="1" x14ac:dyDescent="0.3">
      <c r="A222" s="149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S222" s="328"/>
      <c r="T222" s="374"/>
      <c r="AG222" s="333"/>
    </row>
    <row r="223" spans="1:33" s="317" customFormat="1" ht="12.75" customHeight="1" x14ac:dyDescent="0.3">
      <c r="A223" s="149"/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S223" s="328"/>
      <c r="T223" s="374"/>
      <c r="AG223" s="333"/>
    </row>
    <row r="224" spans="1:33" s="317" customFormat="1" ht="12.75" customHeight="1" x14ac:dyDescent="0.3">
      <c r="A224" s="149"/>
      <c r="C224" s="328"/>
      <c r="D224" s="328"/>
      <c r="E224" s="328"/>
      <c r="F224" s="328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S224" s="328"/>
      <c r="T224" s="374"/>
      <c r="AG224" s="333"/>
    </row>
    <row r="225" spans="1:33" s="317" customFormat="1" ht="12.75" customHeight="1" x14ac:dyDescent="0.3">
      <c r="A225" s="149"/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S225" s="328"/>
      <c r="T225" s="374"/>
      <c r="AG225" s="333"/>
    </row>
    <row r="226" spans="1:33" s="317" customFormat="1" ht="12.75" customHeight="1" x14ac:dyDescent="0.3">
      <c r="A226" s="149"/>
      <c r="C226" s="328"/>
      <c r="D226" s="328"/>
      <c r="E226" s="328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S226" s="328"/>
      <c r="T226" s="374"/>
      <c r="AG226" s="333"/>
    </row>
    <row r="227" spans="1:33" s="317" customFormat="1" ht="12.75" customHeight="1" x14ac:dyDescent="0.3">
      <c r="A227" s="149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S227" s="328"/>
      <c r="T227" s="374"/>
      <c r="AG227" s="333"/>
    </row>
    <row r="228" spans="1:33" s="317" customFormat="1" ht="12.75" customHeight="1" x14ac:dyDescent="0.3">
      <c r="A228" s="149"/>
      <c r="C228" s="328"/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S228" s="328"/>
      <c r="T228" s="374"/>
      <c r="AG228" s="333"/>
    </row>
    <row r="229" spans="1:33" s="317" customFormat="1" ht="12.75" customHeight="1" x14ac:dyDescent="0.3">
      <c r="A229" s="149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S229" s="328"/>
      <c r="T229" s="374"/>
      <c r="AG229" s="333"/>
    </row>
    <row r="230" spans="1:33" s="317" customFormat="1" ht="12.75" customHeight="1" x14ac:dyDescent="0.3">
      <c r="A230" s="149"/>
      <c r="C230" s="328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S230" s="328"/>
      <c r="T230" s="374"/>
      <c r="AG230" s="333"/>
    </row>
    <row r="231" spans="1:33" s="317" customFormat="1" ht="12.75" customHeight="1" x14ac:dyDescent="0.3">
      <c r="A231" s="149"/>
      <c r="C231" s="328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S231" s="328"/>
      <c r="T231" s="374"/>
      <c r="AG231" s="333"/>
    </row>
    <row r="232" spans="1:33" s="317" customFormat="1" ht="12.75" customHeight="1" x14ac:dyDescent="0.3">
      <c r="A232" s="149"/>
      <c r="C232" s="328"/>
      <c r="D232" s="328"/>
      <c r="E232" s="328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S232" s="328"/>
      <c r="T232" s="374"/>
      <c r="AG232" s="333"/>
    </row>
    <row r="233" spans="1:33" s="317" customFormat="1" ht="12.75" customHeight="1" x14ac:dyDescent="0.3">
      <c r="A233" s="149"/>
      <c r="C233" s="328"/>
      <c r="D233" s="328"/>
      <c r="E233" s="328"/>
      <c r="F233" s="328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S233" s="328"/>
      <c r="T233" s="374"/>
      <c r="AG233" s="333"/>
    </row>
    <row r="234" spans="1:33" s="317" customFormat="1" ht="12.75" customHeight="1" x14ac:dyDescent="0.3">
      <c r="A234" s="149"/>
      <c r="C234" s="328"/>
      <c r="D234" s="328"/>
      <c r="E234" s="328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S234" s="328"/>
      <c r="T234" s="374"/>
      <c r="AG234" s="333"/>
    </row>
    <row r="235" spans="1:33" s="317" customFormat="1" ht="12.75" customHeight="1" x14ac:dyDescent="0.3">
      <c r="A235" s="149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S235" s="328"/>
      <c r="T235" s="374"/>
      <c r="AG235" s="333"/>
    </row>
    <row r="236" spans="1:33" s="317" customFormat="1" ht="12.75" customHeight="1" x14ac:dyDescent="0.3">
      <c r="A236" s="149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S236" s="328"/>
      <c r="T236" s="374"/>
      <c r="AG236" s="333"/>
    </row>
    <row r="237" spans="1:33" s="317" customFormat="1" ht="12.75" customHeight="1" x14ac:dyDescent="0.3">
      <c r="A237" s="149"/>
      <c r="C237" s="328"/>
      <c r="D237" s="328"/>
      <c r="E237" s="328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S237" s="328"/>
      <c r="T237" s="374"/>
      <c r="AG237" s="333"/>
    </row>
    <row r="238" spans="1:33" s="317" customFormat="1" ht="12.75" customHeight="1" x14ac:dyDescent="0.3">
      <c r="A238" s="149"/>
      <c r="C238" s="328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S238" s="328"/>
      <c r="T238" s="374"/>
      <c r="AG238" s="333"/>
    </row>
    <row r="239" spans="1:33" s="317" customFormat="1" ht="12.75" customHeight="1" x14ac:dyDescent="0.3">
      <c r="A239" s="149"/>
      <c r="C239" s="328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S239" s="328"/>
      <c r="T239" s="374"/>
      <c r="AG239" s="333"/>
    </row>
    <row r="240" spans="1:33" s="317" customFormat="1" ht="12.75" customHeight="1" x14ac:dyDescent="0.3">
      <c r="A240" s="149"/>
      <c r="C240" s="328"/>
      <c r="D240" s="328"/>
      <c r="E240" s="328"/>
      <c r="F240" s="328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S240" s="328"/>
      <c r="T240" s="374"/>
      <c r="AG240" s="333"/>
    </row>
    <row r="241" spans="1:33" s="317" customFormat="1" ht="12.75" customHeight="1" x14ac:dyDescent="0.3">
      <c r="A241" s="149"/>
      <c r="C241" s="328"/>
      <c r="D241" s="328"/>
      <c r="E241" s="328"/>
      <c r="F241" s="328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S241" s="328"/>
      <c r="T241" s="374"/>
      <c r="AG241" s="333"/>
    </row>
    <row r="242" spans="1:33" s="317" customFormat="1" ht="12.75" customHeight="1" x14ac:dyDescent="0.3">
      <c r="A242" s="149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S242" s="328"/>
      <c r="T242" s="374"/>
      <c r="AG242" s="333"/>
    </row>
    <row r="243" spans="1:33" s="317" customFormat="1" ht="12.75" customHeight="1" x14ac:dyDescent="0.3">
      <c r="A243" s="149"/>
      <c r="C243" s="328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S243" s="328"/>
      <c r="T243" s="374"/>
      <c r="AG243" s="333"/>
    </row>
    <row r="244" spans="1:33" s="317" customFormat="1" ht="12.75" customHeight="1" x14ac:dyDescent="0.3">
      <c r="A244" s="149"/>
      <c r="C244" s="328"/>
      <c r="D244" s="328"/>
      <c r="E244" s="328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S244" s="328"/>
      <c r="T244" s="374"/>
      <c r="AG244" s="333"/>
    </row>
    <row r="245" spans="1:33" s="317" customFormat="1" ht="12.75" customHeight="1" x14ac:dyDescent="0.3">
      <c r="A245" s="149"/>
      <c r="C245" s="328"/>
      <c r="D245" s="328"/>
      <c r="E245" s="328"/>
      <c r="F245" s="328"/>
      <c r="G245" s="328"/>
      <c r="H245" s="328"/>
      <c r="I245" s="328"/>
      <c r="J245" s="328"/>
      <c r="K245" s="328"/>
      <c r="L245" s="328"/>
      <c r="M245" s="328"/>
      <c r="N245" s="328"/>
      <c r="O245" s="328"/>
      <c r="P245" s="328"/>
      <c r="S245" s="328"/>
      <c r="T245" s="374"/>
      <c r="AG245" s="333"/>
    </row>
    <row r="246" spans="1:33" s="317" customFormat="1" ht="12.75" customHeight="1" x14ac:dyDescent="0.3">
      <c r="A246" s="149"/>
      <c r="C246" s="328"/>
      <c r="D246" s="328"/>
      <c r="E246" s="328"/>
      <c r="F246" s="328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S246" s="328"/>
      <c r="T246" s="374"/>
      <c r="AG246" s="333"/>
    </row>
    <row r="247" spans="1:33" s="317" customFormat="1" ht="12.75" customHeight="1" x14ac:dyDescent="0.3">
      <c r="A247" s="149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S247" s="328"/>
      <c r="T247" s="374"/>
      <c r="AG247" s="333"/>
    </row>
    <row r="248" spans="1:33" s="317" customFormat="1" ht="12.75" customHeight="1" x14ac:dyDescent="0.3">
      <c r="A248" s="149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S248" s="328"/>
      <c r="T248" s="374"/>
      <c r="AG248" s="333"/>
    </row>
    <row r="249" spans="1:33" s="317" customFormat="1" ht="12.75" customHeight="1" x14ac:dyDescent="0.3">
      <c r="A249" s="149"/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S249" s="328"/>
      <c r="T249" s="374"/>
      <c r="AG249" s="333"/>
    </row>
    <row r="250" spans="1:33" s="317" customFormat="1" ht="12.75" customHeight="1" x14ac:dyDescent="0.3">
      <c r="A250" s="149"/>
      <c r="C250" s="328"/>
      <c r="D250" s="328"/>
      <c r="E250" s="328"/>
      <c r="F250" s="328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S250" s="328"/>
      <c r="T250" s="374"/>
      <c r="AG250" s="333"/>
    </row>
    <row r="251" spans="1:33" s="317" customFormat="1" ht="12.75" customHeight="1" x14ac:dyDescent="0.3">
      <c r="A251" s="149"/>
      <c r="C251" s="328"/>
      <c r="D251" s="328"/>
      <c r="E251" s="328"/>
      <c r="F251" s="328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S251" s="328"/>
      <c r="T251" s="374"/>
      <c r="AG251" s="333"/>
    </row>
    <row r="252" spans="1:33" s="317" customFormat="1" ht="12.75" customHeight="1" x14ac:dyDescent="0.3">
      <c r="A252" s="149"/>
      <c r="C252" s="328"/>
      <c r="D252" s="328"/>
      <c r="E252" s="328"/>
      <c r="F252" s="328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S252" s="328"/>
      <c r="T252" s="374"/>
      <c r="AG252" s="333"/>
    </row>
    <row r="253" spans="1:33" s="317" customFormat="1" ht="12.75" customHeight="1" x14ac:dyDescent="0.3">
      <c r="A253" s="149"/>
      <c r="C253" s="328"/>
      <c r="D253" s="328"/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S253" s="328"/>
      <c r="T253" s="374"/>
      <c r="AG253" s="333"/>
    </row>
    <row r="254" spans="1:33" s="317" customFormat="1" ht="12.75" customHeight="1" x14ac:dyDescent="0.3">
      <c r="A254" s="149"/>
      <c r="C254" s="328"/>
      <c r="D254" s="328"/>
      <c r="E254" s="328"/>
      <c r="F254" s="328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S254" s="328"/>
      <c r="T254" s="374"/>
      <c r="AG254" s="333"/>
    </row>
    <row r="255" spans="1:33" s="317" customFormat="1" ht="12.75" customHeight="1" x14ac:dyDescent="0.3">
      <c r="A255" s="149"/>
      <c r="C255" s="328"/>
      <c r="D255" s="328"/>
      <c r="E255" s="328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S255" s="328"/>
      <c r="T255" s="374"/>
      <c r="AG255" s="333"/>
    </row>
    <row r="256" spans="1:33" s="317" customFormat="1" ht="12.75" customHeight="1" x14ac:dyDescent="0.3">
      <c r="A256" s="149"/>
      <c r="C256" s="328"/>
      <c r="D256" s="328"/>
      <c r="E256" s="328"/>
      <c r="F256" s="328"/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S256" s="328"/>
      <c r="T256" s="374"/>
      <c r="AG256" s="333"/>
    </row>
    <row r="257" spans="1:33" s="317" customFormat="1" ht="12.75" customHeight="1" x14ac:dyDescent="0.3">
      <c r="A257" s="149"/>
      <c r="C257" s="328"/>
      <c r="D257" s="328"/>
      <c r="E257" s="328"/>
      <c r="F257" s="328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S257" s="328"/>
      <c r="T257" s="374"/>
      <c r="AG257" s="333"/>
    </row>
    <row r="258" spans="1:33" s="317" customFormat="1" ht="12.75" customHeight="1" x14ac:dyDescent="0.3">
      <c r="A258" s="149"/>
      <c r="C258" s="328"/>
      <c r="D258" s="328"/>
      <c r="E258" s="328"/>
      <c r="F258" s="328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S258" s="328"/>
      <c r="T258" s="374"/>
      <c r="AG258" s="333"/>
    </row>
    <row r="259" spans="1:33" s="317" customFormat="1" ht="12.75" customHeight="1" x14ac:dyDescent="0.3">
      <c r="A259" s="149"/>
      <c r="C259" s="328"/>
      <c r="D259" s="328"/>
      <c r="E259" s="328"/>
      <c r="F259" s="328"/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S259" s="328"/>
      <c r="T259" s="374"/>
      <c r="AG259" s="333"/>
    </row>
    <row r="260" spans="1:33" s="317" customFormat="1" ht="12.75" customHeight="1" x14ac:dyDescent="0.3">
      <c r="A260" s="149"/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S260" s="328"/>
      <c r="T260" s="374"/>
      <c r="AG260" s="333"/>
    </row>
    <row r="261" spans="1:33" s="317" customFormat="1" ht="12.75" customHeight="1" x14ac:dyDescent="0.3">
      <c r="A261" s="149"/>
      <c r="C261" s="328"/>
      <c r="D261" s="328"/>
      <c r="E261" s="328"/>
      <c r="F261" s="328"/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S261" s="328"/>
      <c r="T261" s="374"/>
      <c r="AG261" s="333"/>
    </row>
    <row r="262" spans="1:33" s="317" customFormat="1" ht="12.75" customHeight="1" x14ac:dyDescent="0.3">
      <c r="A262" s="149"/>
      <c r="C262" s="328"/>
      <c r="D262" s="328"/>
      <c r="E262" s="328"/>
      <c r="F262" s="328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S262" s="328"/>
      <c r="T262" s="374"/>
      <c r="AG262" s="333"/>
    </row>
    <row r="263" spans="1:33" s="317" customFormat="1" ht="12.75" customHeight="1" x14ac:dyDescent="0.3">
      <c r="A263" s="149"/>
      <c r="C263" s="328"/>
      <c r="D263" s="328"/>
      <c r="E263" s="328"/>
      <c r="F263" s="328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S263" s="328"/>
      <c r="T263" s="374"/>
      <c r="AG263" s="333"/>
    </row>
    <row r="264" spans="1:33" s="317" customFormat="1" ht="12.75" customHeight="1" x14ac:dyDescent="0.3">
      <c r="A264" s="149"/>
      <c r="C264" s="328"/>
      <c r="D264" s="328"/>
      <c r="E264" s="328"/>
      <c r="F264" s="328"/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S264" s="328"/>
      <c r="T264" s="374"/>
      <c r="AG264" s="333"/>
    </row>
    <row r="265" spans="1:33" s="317" customFormat="1" ht="12.75" customHeight="1" x14ac:dyDescent="0.3">
      <c r="A265" s="149"/>
      <c r="C265" s="328"/>
      <c r="D265" s="328"/>
      <c r="E265" s="328"/>
      <c r="F265" s="328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S265" s="328"/>
      <c r="T265" s="374"/>
      <c r="AG265" s="333"/>
    </row>
    <row r="266" spans="1:33" s="317" customFormat="1" ht="12.75" customHeight="1" x14ac:dyDescent="0.3">
      <c r="A266" s="149"/>
      <c r="C266" s="328"/>
      <c r="D266" s="328"/>
      <c r="E266" s="328"/>
      <c r="F266" s="328"/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S266" s="328"/>
      <c r="T266" s="374"/>
      <c r="AG266" s="333"/>
    </row>
    <row r="267" spans="1:33" s="317" customFormat="1" ht="12.75" customHeight="1" x14ac:dyDescent="0.3">
      <c r="A267" s="149"/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S267" s="328"/>
      <c r="T267" s="374"/>
      <c r="AG267" s="333"/>
    </row>
    <row r="268" spans="1:33" s="317" customFormat="1" ht="12.75" customHeight="1" x14ac:dyDescent="0.3">
      <c r="A268" s="149"/>
      <c r="C268" s="328"/>
      <c r="D268" s="328"/>
      <c r="E268" s="328"/>
      <c r="F268" s="328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S268" s="328"/>
      <c r="T268" s="374"/>
      <c r="AG268" s="333"/>
    </row>
    <row r="269" spans="1:33" s="317" customFormat="1" ht="12.75" customHeight="1" x14ac:dyDescent="0.3">
      <c r="A269" s="149"/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S269" s="328"/>
      <c r="T269" s="374"/>
      <c r="AG269" s="333"/>
    </row>
    <row r="270" spans="1:33" s="317" customFormat="1" ht="12.75" customHeight="1" x14ac:dyDescent="0.3">
      <c r="A270" s="149"/>
      <c r="C270" s="328"/>
      <c r="D270" s="328"/>
      <c r="E270" s="328"/>
      <c r="F270" s="328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S270" s="328"/>
      <c r="T270" s="374"/>
      <c r="AG270" s="333"/>
    </row>
    <row r="271" spans="1:33" s="317" customFormat="1" ht="12.75" customHeight="1" x14ac:dyDescent="0.3">
      <c r="A271" s="149"/>
      <c r="C271" s="328"/>
      <c r="D271" s="328"/>
      <c r="E271" s="328"/>
      <c r="F271" s="328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S271" s="328"/>
      <c r="T271" s="374"/>
      <c r="AG271" s="333"/>
    </row>
    <row r="272" spans="1:33" s="317" customFormat="1" ht="12.75" customHeight="1" x14ac:dyDescent="0.3">
      <c r="A272" s="149"/>
      <c r="C272" s="328"/>
      <c r="D272" s="328"/>
      <c r="E272" s="328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S272" s="328"/>
      <c r="T272" s="374"/>
      <c r="AG272" s="333"/>
    </row>
    <row r="273" spans="1:33" s="317" customFormat="1" ht="12.75" customHeight="1" x14ac:dyDescent="0.3">
      <c r="A273" s="149"/>
      <c r="C273" s="328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S273" s="328"/>
      <c r="T273" s="374"/>
      <c r="AG273" s="333"/>
    </row>
    <row r="274" spans="1:33" s="317" customFormat="1" ht="12.75" customHeight="1" x14ac:dyDescent="0.3">
      <c r="A274" s="149"/>
      <c r="C274" s="328"/>
      <c r="D274" s="328"/>
      <c r="E274" s="328"/>
      <c r="F274" s="328"/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S274" s="328"/>
      <c r="T274" s="374"/>
      <c r="AG274" s="333"/>
    </row>
    <row r="275" spans="1:33" s="317" customFormat="1" ht="12.75" customHeight="1" x14ac:dyDescent="0.3">
      <c r="A275" s="149"/>
      <c r="C275" s="328"/>
      <c r="D275" s="328"/>
      <c r="E275" s="328"/>
      <c r="F275" s="328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S275" s="328"/>
      <c r="T275" s="374"/>
      <c r="AG275" s="333"/>
    </row>
    <row r="276" spans="1:33" s="317" customFormat="1" ht="12.75" customHeight="1" x14ac:dyDescent="0.3">
      <c r="A276" s="149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S276" s="328"/>
      <c r="T276" s="374"/>
      <c r="AG276" s="333"/>
    </row>
    <row r="277" spans="1:33" s="317" customFormat="1" ht="12.75" customHeight="1" x14ac:dyDescent="0.3">
      <c r="A277" s="149"/>
      <c r="C277" s="328"/>
      <c r="D277" s="328"/>
      <c r="E277" s="328"/>
      <c r="F277" s="328"/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S277" s="328"/>
      <c r="T277" s="374"/>
      <c r="AG277" s="333"/>
    </row>
    <row r="278" spans="1:33" s="317" customFormat="1" ht="12.75" customHeight="1" x14ac:dyDescent="0.3">
      <c r="A278" s="149"/>
      <c r="C278" s="328"/>
      <c r="D278" s="328"/>
      <c r="E278" s="328"/>
      <c r="F278" s="328"/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S278" s="328"/>
      <c r="T278" s="374"/>
      <c r="AG278" s="333"/>
    </row>
    <row r="279" spans="1:33" s="317" customFormat="1" ht="12.75" customHeight="1" x14ac:dyDescent="0.3">
      <c r="A279" s="149"/>
      <c r="C279" s="328"/>
      <c r="D279" s="328"/>
      <c r="E279" s="328"/>
      <c r="F279" s="328"/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S279" s="328"/>
      <c r="T279" s="374"/>
      <c r="AG279" s="333"/>
    </row>
    <row r="280" spans="1:33" s="317" customFormat="1" ht="12.75" customHeight="1" x14ac:dyDescent="0.3">
      <c r="A280" s="149"/>
      <c r="C280" s="328"/>
      <c r="D280" s="328"/>
      <c r="E280" s="328"/>
      <c r="F280" s="328"/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S280" s="328"/>
      <c r="T280" s="374"/>
      <c r="AG280" s="333"/>
    </row>
    <row r="281" spans="1:33" s="317" customFormat="1" ht="12.75" customHeight="1" x14ac:dyDescent="0.3">
      <c r="A281" s="149"/>
      <c r="C281" s="328"/>
      <c r="D281" s="328"/>
      <c r="E281" s="328"/>
      <c r="F281" s="328"/>
      <c r="G281" s="328"/>
      <c r="H281" s="328"/>
      <c r="I281" s="328"/>
      <c r="J281" s="328"/>
      <c r="K281" s="328"/>
      <c r="L281" s="328"/>
      <c r="M281" s="328"/>
      <c r="N281" s="328"/>
      <c r="O281" s="328"/>
      <c r="P281" s="328"/>
      <c r="S281" s="328"/>
      <c r="T281" s="374"/>
      <c r="AG281" s="333"/>
    </row>
    <row r="282" spans="1:33" s="317" customFormat="1" ht="12.75" customHeight="1" x14ac:dyDescent="0.3">
      <c r="A282" s="149"/>
      <c r="C282" s="328"/>
      <c r="D282" s="328"/>
      <c r="E282" s="328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S282" s="328"/>
      <c r="T282" s="374"/>
      <c r="AG282" s="333"/>
    </row>
    <row r="283" spans="1:33" s="317" customFormat="1" ht="12.75" customHeight="1" x14ac:dyDescent="0.3">
      <c r="A283" s="149"/>
      <c r="C283" s="328"/>
      <c r="D283" s="328"/>
      <c r="E283" s="328"/>
      <c r="F283" s="328"/>
      <c r="G283" s="328"/>
      <c r="H283" s="328"/>
      <c r="I283" s="328"/>
      <c r="J283" s="328"/>
      <c r="K283" s="328"/>
      <c r="L283" s="328"/>
      <c r="M283" s="328"/>
      <c r="N283" s="328"/>
      <c r="O283" s="328"/>
      <c r="P283" s="328"/>
      <c r="S283" s="328"/>
      <c r="T283" s="374"/>
      <c r="AG283" s="333"/>
    </row>
    <row r="284" spans="1:33" s="317" customFormat="1" ht="12.75" customHeight="1" x14ac:dyDescent="0.3">
      <c r="A284" s="149"/>
      <c r="C284" s="328"/>
      <c r="D284" s="328"/>
      <c r="E284" s="328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S284" s="328"/>
      <c r="T284" s="374"/>
      <c r="AG284" s="333"/>
    </row>
    <row r="285" spans="1:33" s="317" customFormat="1" ht="12.75" customHeight="1" x14ac:dyDescent="0.3">
      <c r="A285" s="149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S285" s="328"/>
      <c r="T285" s="374"/>
      <c r="AG285" s="333"/>
    </row>
    <row r="286" spans="1:33" s="317" customFormat="1" ht="12.75" customHeight="1" x14ac:dyDescent="0.3">
      <c r="A286" s="149"/>
      <c r="C286" s="328"/>
      <c r="D286" s="328"/>
      <c r="E286" s="328"/>
      <c r="F286" s="328"/>
      <c r="G286" s="328"/>
      <c r="H286" s="328"/>
      <c r="I286" s="328"/>
      <c r="J286" s="328"/>
      <c r="K286" s="328"/>
      <c r="L286" s="328"/>
      <c r="M286" s="328"/>
      <c r="N286" s="328"/>
      <c r="O286" s="328"/>
      <c r="P286" s="328"/>
      <c r="S286" s="328"/>
      <c r="T286" s="374"/>
      <c r="AG286" s="333"/>
    </row>
    <row r="287" spans="1:33" s="317" customFormat="1" ht="12.75" customHeight="1" x14ac:dyDescent="0.3">
      <c r="A287" s="149"/>
      <c r="C287" s="328"/>
      <c r="D287" s="328"/>
      <c r="E287" s="328"/>
      <c r="F287" s="328"/>
      <c r="G287" s="328"/>
      <c r="H287" s="328"/>
      <c r="I287" s="328"/>
      <c r="J287" s="328"/>
      <c r="K287" s="328"/>
      <c r="L287" s="328"/>
      <c r="M287" s="328"/>
      <c r="N287" s="328"/>
      <c r="O287" s="328"/>
      <c r="P287" s="328"/>
      <c r="S287" s="328"/>
      <c r="T287" s="374"/>
      <c r="AG287" s="333"/>
    </row>
    <row r="288" spans="1:33" s="317" customFormat="1" ht="12.75" customHeight="1" x14ac:dyDescent="0.3">
      <c r="A288" s="149"/>
      <c r="C288" s="328"/>
      <c r="D288" s="328"/>
      <c r="E288" s="328"/>
      <c r="F288" s="328"/>
      <c r="G288" s="328"/>
      <c r="H288" s="328"/>
      <c r="I288" s="328"/>
      <c r="J288" s="328"/>
      <c r="K288" s="328"/>
      <c r="L288" s="328"/>
      <c r="M288" s="328"/>
      <c r="N288" s="328"/>
      <c r="O288" s="328"/>
      <c r="P288" s="328"/>
      <c r="S288" s="328"/>
      <c r="T288" s="374"/>
      <c r="AG288" s="333"/>
    </row>
    <row r="289" spans="1:33" s="317" customFormat="1" ht="12.75" customHeight="1" x14ac:dyDescent="0.3">
      <c r="A289" s="149"/>
      <c r="C289" s="328"/>
      <c r="D289" s="328"/>
      <c r="E289" s="328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S289" s="328"/>
      <c r="T289" s="374"/>
      <c r="AG289" s="333"/>
    </row>
    <row r="290" spans="1:33" s="317" customFormat="1" ht="12.75" customHeight="1" x14ac:dyDescent="0.3">
      <c r="A290" s="149"/>
      <c r="C290" s="328"/>
      <c r="D290" s="328"/>
      <c r="E290" s="328"/>
      <c r="F290" s="328"/>
      <c r="G290" s="328"/>
      <c r="H290" s="328"/>
      <c r="I290" s="328"/>
      <c r="J290" s="328"/>
      <c r="K290" s="328"/>
      <c r="L290" s="328"/>
      <c r="M290" s="328"/>
      <c r="N290" s="328"/>
      <c r="O290" s="328"/>
      <c r="P290" s="328"/>
      <c r="S290" s="328"/>
      <c r="T290" s="374"/>
      <c r="AG290" s="333"/>
    </row>
    <row r="291" spans="1:33" s="317" customFormat="1" ht="12.75" customHeight="1" x14ac:dyDescent="0.3">
      <c r="A291" s="149"/>
      <c r="C291" s="328"/>
      <c r="D291" s="328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S291" s="328"/>
      <c r="T291" s="374"/>
      <c r="AG291" s="333"/>
    </row>
    <row r="292" spans="1:33" s="317" customFormat="1" ht="12.75" customHeight="1" x14ac:dyDescent="0.3">
      <c r="A292" s="149"/>
      <c r="C292" s="328"/>
      <c r="D292" s="328"/>
      <c r="E292" s="328"/>
      <c r="F292" s="328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S292" s="328"/>
      <c r="T292" s="374"/>
      <c r="AG292" s="333"/>
    </row>
    <row r="293" spans="1:33" s="317" customFormat="1" ht="12.75" customHeight="1" x14ac:dyDescent="0.3">
      <c r="A293" s="149"/>
      <c r="C293" s="328"/>
      <c r="D293" s="328"/>
      <c r="E293" s="328"/>
      <c r="F293" s="328"/>
      <c r="G293" s="328"/>
      <c r="H293" s="328"/>
      <c r="I293" s="328"/>
      <c r="J293" s="328"/>
      <c r="K293" s="328"/>
      <c r="L293" s="328"/>
      <c r="M293" s="328"/>
      <c r="N293" s="328"/>
      <c r="O293" s="328"/>
      <c r="P293" s="328"/>
      <c r="S293" s="328"/>
      <c r="T293" s="374"/>
      <c r="AG293" s="333"/>
    </row>
    <row r="294" spans="1:33" s="317" customFormat="1" ht="12.75" customHeight="1" x14ac:dyDescent="0.3">
      <c r="A294" s="149"/>
      <c r="C294" s="328"/>
      <c r="D294" s="328"/>
      <c r="E294" s="328"/>
      <c r="F294" s="328"/>
      <c r="G294" s="328"/>
      <c r="H294" s="328"/>
      <c r="I294" s="328"/>
      <c r="J294" s="328"/>
      <c r="K294" s="328"/>
      <c r="L294" s="328"/>
      <c r="M294" s="328"/>
      <c r="N294" s="328"/>
      <c r="O294" s="328"/>
      <c r="P294" s="328"/>
      <c r="S294" s="328"/>
      <c r="T294" s="374"/>
      <c r="AG294" s="333"/>
    </row>
    <row r="295" spans="1:33" s="317" customFormat="1" ht="12.75" customHeight="1" x14ac:dyDescent="0.3">
      <c r="A295" s="149"/>
      <c r="C295" s="328"/>
      <c r="D295" s="328"/>
      <c r="E295" s="328"/>
      <c r="F295" s="328"/>
      <c r="G295" s="328"/>
      <c r="H295" s="328"/>
      <c r="I295" s="328"/>
      <c r="J295" s="328"/>
      <c r="K295" s="328"/>
      <c r="L295" s="328"/>
      <c r="M295" s="328"/>
      <c r="N295" s="328"/>
      <c r="O295" s="328"/>
      <c r="P295" s="328"/>
      <c r="S295" s="328"/>
      <c r="T295" s="374"/>
      <c r="AG295" s="333"/>
    </row>
    <row r="296" spans="1:33" s="317" customFormat="1" ht="12.75" customHeight="1" x14ac:dyDescent="0.3">
      <c r="A296" s="149"/>
      <c r="C296" s="328"/>
      <c r="D296" s="328"/>
      <c r="E296" s="328"/>
      <c r="F296" s="328"/>
      <c r="G296" s="328"/>
      <c r="H296" s="328"/>
      <c r="I296" s="328"/>
      <c r="J296" s="328"/>
      <c r="K296" s="328"/>
      <c r="L296" s="328"/>
      <c r="M296" s="328"/>
      <c r="N296" s="328"/>
      <c r="O296" s="328"/>
      <c r="P296" s="328"/>
      <c r="S296" s="328"/>
      <c r="T296" s="374"/>
      <c r="AG296" s="333"/>
    </row>
    <row r="297" spans="1:33" s="317" customFormat="1" ht="12.75" customHeight="1" x14ac:dyDescent="0.3">
      <c r="A297" s="149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S297" s="328"/>
      <c r="T297" s="374"/>
      <c r="AG297" s="333"/>
    </row>
    <row r="298" spans="1:33" s="317" customFormat="1" ht="12.75" customHeight="1" x14ac:dyDescent="0.3">
      <c r="A298" s="149"/>
      <c r="C298" s="328"/>
      <c r="D298" s="328"/>
      <c r="E298" s="328"/>
      <c r="F298" s="328"/>
      <c r="G298" s="328"/>
      <c r="H298" s="328"/>
      <c r="I298" s="328"/>
      <c r="J298" s="328"/>
      <c r="K298" s="328"/>
      <c r="L298" s="328"/>
      <c r="M298" s="328"/>
      <c r="N298" s="328"/>
      <c r="O298" s="328"/>
      <c r="P298" s="328"/>
      <c r="S298" s="328"/>
      <c r="T298" s="374"/>
      <c r="AG298" s="333"/>
    </row>
    <row r="299" spans="1:33" s="317" customFormat="1" ht="12.75" customHeight="1" x14ac:dyDescent="0.3">
      <c r="A299" s="149"/>
      <c r="C299" s="328"/>
      <c r="D299" s="328"/>
      <c r="E299" s="328"/>
      <c r="F299" s="328"/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S299" s="328"/>
      <c r="T299" s="374"/>
      <c r="AG299" s="333"/>
    </row>
    <row r="300" spans="1:33" s="317" customFormat="1" ht="12.75" customHeight="1" x14ac:dyDescent="0.3">
      <c r="A300" s="149"/>
      <c r="C300" s="328"/>
      <c r="D300" s="328"/>
      <c r="E300" s="328"/>
      <c r="F300" s="328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S300" s="328"/>
      <c r="T300" s="374"/>
      <c r="AG300" s="333"/>
    </row>
    <row r="301" spans="1:33" s="317" customFormat="1" ht="12.75" customHeight="1" x14ac:dyDescent="0.3">
      <c r="A301" s="149"/>
      <c r="C301" s="328"/>
      <c r="D301" s="328"/>
      <c r="E301" s="328"/>
      <c r="F301" s="328"/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S301" s="328"/>
      <c r="T301" s="374"/>
      <c r="AG301" s="333"/>
    </row>
    <row r="302" spans="1:33" s="317" customFormat="1" ht="12.75" customHeight="1" x14ac:dyDescent="0.3">
      <c r="A302" s="149"/>
      <c r="C302" s="328"/>
      <c r="D302" s="328"/>
      <c r="E302" s="328"/>
      <c r="F302" s="328"/>
      <c r="G302" s="328"/>
      <c r="H302" s="328"/>
      <c r="I302" s="328"/>
      <c r="J302" s="328"/>
      <c r="K302" s="328"/>
      <c r="L302" s="328"/>
      <c r="M302" s="328"/>
      <c r="N302" s="328"/>
      <c r="O302" s="328"/>
      <c r="P302" s="328"/>
      <c r="S302" s="328"/>
      <c r="T302" s="374"/>
      <c r="AG302" s="333"/>
    </row>
    <row r="303" spans="1:33" s="317" customFormat="1" ht="12.75" customHeight="1" x14ac:dyDescent="0.3">
      <c r="A303" s="149"/>
      <c r="C303" s="328"/>
      <c r="D303" s="328"/>
      <c r="E303" s="328"/>
      <c r="F303" s="328"/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S303" s="328"/>
      <c r="T303" s="374"/>
      <c r="AG303" s="333"/>
    </row>
    <row r="304" spans="1:33" s="317" customFormat="1" ht="12.75" customHeight="1" x14ac:dyDescent="0.3">
      <c r="A304" s="149"/>
      <c r="C304" s="328"/>
      <c r="D304" s="328"/>
      <c r="E304" s="328"/>
      <c r="F304" s="328"/>
      <c r="G304" s="328"/>
      <c r="H304" s="328"/>
      <c r="I304" s="328"/>
      <c r="J304" s="328"/>
      <c r="K304" s="328"/>
      <c r="L304" s="328"/>
      <c r="M304" s="328"/>
      <c r="N304" s="328"/>
      <c r="O304" s="328"/>
      <c r="P304" s="328"/>
      <c r="S304" s="328"/>
      <c r="T304" s="374"/>
      <c r="AG304" s="333"/>
    </row>
    <row r="305" spans="1:33" s="317" customFormat="1" ht="12.75" customHeight="1" x14ac:dyDescent="0.3">
      <c r="A305" s="149"/>
      <c r="C305" s="328"/>
      <c r="D305" s="328"/>
      <c r="E305" s="328"/>
      <c r="F305" s="328"/>
      <c r="G305" s="328"/>
      <c r="H305" s="328"/>
      <c r="I305" s="328"/>
      <c r="J305" s="328"/>
      <c r="K305" s="328"/>
      <c r="L305" s="328"/>
      <c r="M305" s="328"/>
      <c r="N305" s="328"/>
      <c r="O305" s="328"/>
      <c r="P305" s="328"/>
      <c r="S305" s="328"/>
      <c r="T305" s="374"/>
      <c r="AG305" s="333"/>
    </row>
    <row r="306" spans="1:33" s="317" customFormat="1" ht="12.75" customHeight="1" x14ac:dyDescent="0.3">
      <c r="A306" s="149"/>
      <c r="C306" s="328"/>
      <c r="D306" s="328"/>
      <c r="E306" s="328"/>
      <c r="F306" s="328"/>
      <c r="G306" s="328"/>
      <c r="H306" s="328"/>
      <c r="I306" s="328"/>
      <c r="J306" s="328"/>
      <c r="K306" s="328"/>
      <c r="L306" s="328"/>
      <c r="M306" s="328"/>
      <c r="N306" s="328"/>
      <c r="O306" s="328"/>
      <c r="P306" s="328"/>
      <c r="S306" s="328"/>
      <c r="T306" s="374"/>
      <c r="AG306" s="333"/>
    </row>
    <row r="307" spans="1:33" s="317" customFormat="1" ht="12.75" customHeight="1" x14ac:dyDescent="0.3">
      <c r="A307" s="149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S307" s="328"/>
      <c r="T307" s="374"/>
      <c r="AG307" s="333"/>
    </row>
    <row r="308" spans="1:33" s="317" customFormat="1" ht="12.75" customHeight="1" x14ac:dyDescent="0.3">
      <c r="A308" s="149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S308" s="328"/>
      <c r="T308" s="374"/>
      <c r="AG308" s="333"/>
    </row>
    <row r="309" spans="1:33" s="317" customFormat="1" ht="12.75" customHeight="1" x14ac:dyDescent="0.3">
      <c r="A309" s="149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S309" s="328"/>
      <c r="T309" s="374"/>
      <c r="AG309" s="333"/>
    </row>
    <row r="310" spans="1:33" s="317" customFormat="1" ht="12.75" customHeight="1" x14ac:dyDescent="0.3">
      <c r="A310" s="149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S310" s="328"/>
      <c r="T310" s="374"/>
      <c r="AG310" s="333"/>
    </row>
    <row r="311" spans="1:33" s="317" customFormat="1" ht="12.75" customHeight="1" x14ac:dyDescent="0.3">
      <c r="A311" s="149"/>
      <c r="C311" s="328"/>
      <c r="D311" s="328"/>
      <c r="E311" s="328"/>
      <c r="F311" s="328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S311" s="328"/>
      <c r="T311" s="374"/>
      <c r="AG311" s="333"/>
    </row>
    <row r="312" spans="1:33" s="317" customFormat="1" ht="12.75" customHeight="1" x14ac:dyDescent="0.3">
      <c r="A312" s="149"/>
      <c r="C312" s="328"/>
      <c r="D312" s="328"/>
      <c r="E312" s="328"/>
      <c r="F312" s="328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S312" s="328"/>
      <c r="T312" s="374"/>
      <c r="AG312" s="333"/>
    </row>
    <row r="313" spans="1:33" s="317" customFormat="1" ht="12.75" customHeight="1" x14ac:dyDescent="0.3">
      <c r="A313" s="149"/>
      <c r="C313" s="328"/>
      <c r="D313" s="328"/>
      <c r="E313" s="328"/>
      <c r="F313" s="328"/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S313" s="328"/>
      <c r="T313" s="374"/>
      <c r="AG313" s="333"/>
    </row>
    <row r="314" spans="1:33" s="317" customFormat="1" ht="12.75" customHeight="1" x14ac:dyDescent="0.3">
      <c r="A314" s="149"/>
      <c r="C314" s="328"/>
      <c r="D314" s="328"/>
      <c r="E314" s="328"/>
      <c r="F314" s="328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S314" s="328"/>
      <c r="T314" s="374"/>
      <c r="AG314" s="333"/>
    </row>
    <row r="315" spans="1:33" s="317" customFormat="1" ht="12.75" customHeight="1" x14ac:dyDescent="0.3">
      <c r="A315" s="149"/>
      <c r="C315" s="328"/>
      <c r="D315" s="328"/>
      <c r="E315" s="328"/>
      <c r="F315" s="328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S315" s="328"/>
      <c r="T315" s="374"/>
      <c r="AG315" s="333"/>
    </row>
    <row r="316" spans="1:33" s="317" customFormat="1" ht="12.75" customHeight="1" x14ac:dyDescent="0.3">
      <c r="A316" s="149"/>
      <c r="C316" s="328"/>
      <c r="D316" s="328"/>
      <c r="E316" s="328"/>
      <c r="F316" s="328"/>
      <c r="G316" s="328"/>
      <c r="H316" s="328"/>
      <c r="I316" s="328"/>
      <c r="J316" s="328"/>
      <c r="K316" s="328"/>
      <c r="L316" s="328"/>
      <c r="M316" s="328"/>
      <c r="N316" s="328"/>
      <c r="O316" s="328"/>
      <c r="P316" s="328"/>
      <c r="S316" s="328"/>
      <c r="T316" s="374"/>
      <c r="AG316" s="333"/>
    </row>
    <row r="317" spans="1:33" s="317" customFormat="1" ht="12.75" customHeight="1" x14ac:dyDescent="0.3">
      <c r="A317" s="149"/>
      <c r="C317" s="328"/>
      <c r="D317" s="328"/>
      <c r="E317" s="328"/>
      <c r="F317" s="328"/>
      <c r="G317" s="328"/>
      <c r="H317" s="328"/>
      <c r="I317" s="328"/>
      <c r="J317" s="328"/>
      <c r="K317" s="328"/>
      <c r="L317" s="328"/>
      <c r="M317" s="328"/>
      <c r="N317" s="328"/>
      <c r="O317" s="328"/>
      <c r="P317" s="328"/>
      <c r="S317" s="328"/>
      <c r="T317" s="374"/>
      <c r="AG317" s="333"/>
    </row>
    <row r="318" spans="1:33" s="317" customFormat="1" ht="12.75" customHeight="1" x14ac:dyDescent="0.3">
      <c r="A318" s="149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S318" s="328"/>
      <c r="T318" s="374"/>
      <c r="AG318" s="333"/>
    </row>
    <row r="319" spans="1:33" s="317" customFormat="1" ht="12.75" customHeight="1" x14ac:dyDescent="0.3">
      <c r="A319" s="149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S319" s="328"/>
      <c r="T319" s="374"/>
      <c r="AG319" s="333"/>
    </row>
    <row r="320" spans="1:33" s="317" customFormat="1" ht="12.75" customHeight="1" x14ac:dyDescent="0.3">
      <c r="A320" s="149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S320" s="328"/>
      <c r="T320" s="374"/>
      <c r="AG320" s="333"/>
    </row>
    <row r="321" spans="1:33" s="317" customFormat="1" ht="12.75" customHeight="1" x14ac:dyDescent="0.3">
      <c r="A321" s="149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S321" s="328"/>
      <c r="T321" s="374"/>
      <c r="AG321" s="333"/>
    </row>
    <row r="322" spans="1:33" s="317" customFormat="1" ht="12.75" customHeight="1" x14ac:dyDescent="0.3">
      <c r="A322" s="149"/>
      <c r="C322" s="328"/>
      <c r="D322" s="328"/>
      <c r="E322" s="328"/>
      <c r="F322" s="328"/>
      <c r="G322" s="328"/>
      <c r="H322" s="328"/>
      <c r="I322" s="328"/>
      <c r="J322" s="328"/>
      <c r="K322" s="328"/>
      <c r="L322" s="328"/>
      <c r="M322" s="328"/>
      <c r="N322" s="328"/>
      <c r="O322" s="328"/>
      <c r="P322" s="328"/>
      <c r="S322" s="328"/>
      <c r="T322" s="374"/>
      <c r="AG322" s="333"/>
    </row>
    <row r="323" spans="1:33" s="317" customFormat="1" ht="12.75" customHeight="1" x14ac:dyDescent="0.3">
      <c r="A323" s="149"/>
      <c r="C323" s="328"/>
      <c r="D323" s="328"/>
      <c r="E323" s="328"/>
      <c r="F323" s="328"/>
      <c r="G323" s="328"/>
      <c r="H323" s="328"/>
      <c r="I323" s="328"/>
      <c r="J323" s="328"/>
      <c r="K323" s="328"/>
      <c r="L323" s="328"/>
      <c r="M323" s="328"/>
      <c r="N323" s="328"/>
      <c r="O323" s="328"/>
      <c r="P323" s="328"/>
      <c r="S323" s="328"/>
      <c r="T323" s="374"/>
      <c r="AG323" s="333"/>
    </row>
    <row r="324" spans="1:33" s="317" customFormat="1" ht="12.75" customHeight="1" x14ac:dyDescent="0.3">
      <c r="A324" s="149"/>
      <c r="C324" s="328"/>
      <c r="D324" s="328"/>
      <c r="E324" s="328"/>
      <c r="F324" s="328"/>
      <c r="G324" s="328"/>
      <c r="H324" s="328"/>
      <c r="I324" s="328"/>
      <c r="J324" s="328"/>
      <c r="K324" s="328"/>
      <c r="L324" s="328"/>
      <c r="M324" s="328"/>
      <c r="N324" s="328"/>
      <c r="O324" s="328"/>
      <c r="P324" s="328"/>
      <c r="S324" s="328"/>
      <c r="T324" s="374"/>
      <c r="AG324" s="333"/>
    </row>
    <row r="325" spans="1:33" s="317" customFormat="1" ht="12.75" customHeight="1" x14ac:dyDescent="0.3">
      <c r="A325" s="149"/>
      <c r="C325" s="328"/>
      <c r="D325" s="328"/>
      <c r="E325" s="328"/>
      <c r="F325" s="328"/>
      <c r="G325" s="328"/>
      <c r="H325" s="328"/>
      <c r="I325" s="328"/>
      <c r="J325" s="328"/>
      <c r="K325" s="328"/>
      <c r="L325" s="328"/>
      <c r="M325" s="328"/>
      <c r="N325" s="328"/>
      <c r="O325" s="328"/>
      <c r="P325" s="328"/>
      <c r="S325" s="328"/>
      <c r="T325" s="374"/>
      <c r="AG325" s="333"/>
    </row>
    <row r="326" spans="1:33" s="317" customFormat="1" ht="12.75" customHeight="1" x14ac:dyDescent="0.3">
      <c r="A326" s="149"/>
      <c r="C326" s="328"/>
      <c r="D326" s="328"/>
      <c r="E326" s="328"/>
      <c r="F326" s="328"/>
      <c r="G326" s="328"/>
      <c r="H326" s="328"/>
      <c r="I326" s="328"/>
      <c r="J326" s="328"/>
      <c r="K326" s="328"/>
      <c r="L326" s="328"/>
      <c r="M326" s="328"/>
      <c r="N326" s="328"/>
      <c r="O326" s="328"/>
      <c r="P326" s="328"/>
      <c r="S326" s="328"/>
      <c r="T326" s="374"/>
      <c r="AG326" s="333"/>
    </row>
    <row r="327" spans="1:33" s="317" customFormat="1" ht="12.75" customHeight="1" x14ac:dyDescent="0.3">
      <c r="A327" s="149"/>
      <c r="C327" s="328"/>
      <c r="D327" s="328"/>
      <c r="E327" s="328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S327" s="328"/>
      <c r="T327" s="374"/>
      <c r="AG327" s="333"/>
    </row>
    <row r="328" spans="1:33" s="317" customFormat="1" ht="12.75" customHeight="1" x14ac:dyDescent="0.3">
      <c r="A328" s="149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S328" s="328"/>
      <c r="T328" s="374"/>
      <c r="AG328" s="333"/>
    </row>
    <row r="329" spans="1:33" s="317" customFormat="1" ht="12.75" customHeight="1" x14ac:dyDescent="0.3">
      <c r="A329" s="149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S329" s="328"/>
      <c r="T329" s="374"/>
      <c r="AG329" s="333"/>
    </row>
    <row r="330" spans="1:33" s="317" customFormat="1" ht="12.75" customHeight="1" x14ac:dyDescent="0.3">
      <c r="A330" s="149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S330" s="328"/>
      <c r="T330" s="374"/>
      <c r="AG330" s="333"/>
    </row>
    <row r="331" spans="1:33" s="317" customFormat="1" ht="12.75" customHeight="1" x14ac:dyDescent="0.3">
      <c r="A331" s="149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S331" s="328"/>
      <c r="T331" s="374"/>
      <c r="AG331" s="333"/>
    </row>
    <row r="332" spans="1:33" s="317" customFormat="1" ht="12.75" customHeight="1" x14ac:dyDescent="0.3">
      <c r="A332" s="149"/>
      <c r="C332" s="328"/>
      <c r="D332" s="328"/>
      <c r="E332" s="328"/>
      <c r="F332" s="328"/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S332" s="328"/>
      <c r="T332" s="374"/>
      <c r="AG332" s="333"/>
    </row>
    <row r="333" spans="1:33" s="317" customFormat="1" ht="12.75" customHeight="1" x14ac:dyDescent="0.3">
      <c r="A333" s="149"/>
      <c r="C333" s="328"/>
      <c r="D333" s="328"/>
      <c r="E333" s="328"/>
      <c r="F333" s="328"/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S333" s="328"/>
      <c r="T333" s="374"/>
      <c r="AG333" s="333"/>
    </row>
    <row r="334" spans="1:33" s="317" customFormat="1" ht="12.75" customHeight="1" x14ac:dyDescent="0.3">
      <c r="A334" s="149"/>
      <c r="C334" s="328"/>
      <c r="D334" s="328"/>
      <c r="E334" s="328"/>
      <c r="F334" s="328"/>
      <c r="G334" s="328"/>
      <c r="H334" s="328"/>
      <c r="I334" s="328"/>
      <c r="J334" s="328"/>
      <c r="K334" s="328"/>
      <c r="L334" s="328"/>
      <c r="M334" s="328"/>
      <c r="N334" s="328"/>
      <c r="O334" s="328"/>
      <c r="P334" s="328"/>
      <c r="S334" s="328"/>
      <c r="T334" s="374"/>
      <c r="AG334" s="333"/>
    </row>
    <row r="335" spans="1:33" s="317" customFormat="1" ht="12.75" customHeight="1" x14ac:dyDescent="0.3">
      <c r="A335" s="149"/>
      <c r="C335" s="328"/>
      <c r="D335" s="328"/>
      <c r="E335" s="328"/>
      <c r="F335" s="328"/>
      <c r="G335" s="328"/>
      <c r="H335" s="328"/>
      <c r="I335" s="328"/>
      <c r="J335" s="328"/>
      <c r="K335" s="328"/>
      <c r="L335" s="328"/>
      <c r="M335" s="328"/>
      <c r="N335" s="328"/>
      <c r="O335" s="328"/>
      <c r="P335" s="328"/>
      <c r="S335" s="328"/>
      <c r="T335" s="374"/>
      <c r="AG335" s="333"/>
    </row>
    <row r="336" spans="1:33" s="317" customFormat="1" ht="12.75" customHeight="1" x14ac:dyDescent="0.3">
      <c r="A336" s="149"/>
      <c r="C336" s="328"/>
      <c r="D336" s="328"/>
      <c r="E336" s="328"/>
      <c r="F336" s="328"/>
      <c r="G336" s="328"/>
      <c r="H336" s="328"/>
      <c r="I336" s="328"/>
      <c r="J336" s="328"/>
      <c r="K336" s="328"/>
      <c r="L336" s="328"/>
      <c r="M336" s="328"/>
      <c r="N336" s="328"/>
      <c r="O336" s="328"/>
      <c r="P336" s="328"/>
      <c r="S336" s="328"/>
      <c r="T336" s="374"/>
      <c r="AG336" s="333"/>
    </row>
    <row r="337" spans="1:33" s="317" customFormat="1" ht="12.75" customHeight="1" x14ac:dyDescent="0.3">
      <c r="A337" s="149"/>
      <c r="C337" s="328"/>
      <c r="D337" s="328"/>
      <c r="E337" s="328"/>
      <c r="F337" s="328"/>
      <c r="G337" s="328"/>
      <c r="H337" s="328"/>
      <c r="I337" s="328"/>
      <c r="J337" s="328"/>
      <c r="K337" s="328"/>
      <c r="L337" s="328"/>
      <c r="M337" s="328"/>
      <c r="N337" s="328"/>
      <c r="O337" s="328"/>
      <c r="P337" s="328"/>
      <c r="S337" s="328"/>
      <c r="T337" s="374"/>
      <c r="AG337" s="333"/>
    </row>
    <row r="338" spans="1:33" s="317" customFormat="1" ht="12.75" customHeight="1" x14ac:dyDescent="0.3">
      <c r="A338" s="149"/>
      <c r="C338" s="328"/>
      <c r="D338" s="328"/>
      <c r="E338" s="328"/>
      <c r="F338" s="328"/>
      <c r="G338" s="328"/>
      <c r="H338" s="328"/>
      <c r="I338" s="328"/>
      <c r="J338" s="328"/>
      <c r="K338" s="328"/>
      <c r="L338" s="328"/>
      <c r="M338" s="328"/>
      <c r="N338" s="328"/>
      <c r="O338" s="328"/>
      <c r="P338" s="328"/>
      <c r="S338" s="328"/>
      <c r="T338" s="374"/>
      <c r="AG338" s="333"/>
    </row>
    <row r="339" spans="1:33" s="317" customFormat="1" ht="12.75" customHeight="1" x14ac:dyDescent="0.3">
      <c r="A339" s="149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S339" s="328"/>
      <c r="T339" s="374"/>
      <c r="AG339" s="333"/>
    </row>
    <row r="340" spans="1:33" s="317" customFormat="1" ht="12.75" customHeight="1" x14ac:dyDescent="0.3">
      <c r="A340" s="149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S340" s="328"/>
      <c r="T340" s="374"/>
      <c r="AG340" s="333"/>
    </row>
    <row r="341" spans="1:33" s="317" customFormat="1" ht="12.75" customHeight="1" x14ac:dyDescent="0.3">
      <c r="A341" s="149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S341" s="328"/>
      <c r="T341" s="374"/>
      <c r="AG341" s="333"/>
    </row>
    <row r="342" spans="1:33" s="317" customFormat="1" ht="12.75" customHeight="1" x14ac:dyDescent="0.3">
      <c r="A342" s="149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S342" s="328"/>
      <c r="T342" s="374"/>
      <c r="AG342" s="333"/>
    </row>
    <row r="343" spans="1:33" s="317" customFormat="1" ht="12.75" customHeight="1" x14ac:dyDescent="0.3">
      <c r="A343" s="149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S343" s="328"/>
      <c r="T343" s="374"/>
      <c r="AG343" s="333"/>
    </row>
    <row r="344" spans="1:33" s="317" customFormat="1" ht="12.75" customHeight="1" x14ac:dyDescent="0.3">
      <c r="A344" s="149"/>
      <c r="C344" s="328"/>
      <c r="D344" s="328"/>
      <c r="E344" s="328"/>
      <c r="F344" s="328"/>
      <c r="G344" s="328"/>
      <c r="H344" s="328"/>
      <c r="I344" s="328"/>
      <c r="J344" s="328"/>
      <c r="K344" s="328"/>
      <c r="L344" s="328"/>
      <c r="M344" s="328"/>
      <c r="N344" s="328"/>
      <c r="O344" s="328"/>
      <c r="P344" s="328"/>
      <c r="S344" s="328"/>
      <c r="T344" s="374"/>
      <c r="AG344" s="333"/>
    </row>
    <row r="345" spans="1:33" s="317" customFormat="1" ht="12.75" customHeight="1" x14ac:dyDescent="0.3">
      <c r="A345" s="149"/>
      <c r="C345" s="328"/>
      <c r="D345" s="328"/>
      <c r="E345" s="328"/>
      <c r="F345" s="328"/>
      <c r="G345" s="328"/>
      <c r="H345" s="328"/>
      <c r="I345" s="328"/>
      <c r="J345" s="328"/>
      <c r="K345" s="328"/>
      <c r="L345" s="328"/>
      <c r="M345" s="328"/>
      <c r="N345" s="328"/>
      <c r="O345" s="328"/>
      <c r="P345" s="328"/>
      <c r="S345" s="328"/>
      <c r="T345" s="374"/>
      <c r="AG345" s="333"/>
    </row>
    <row r="346" spans="1:33" s="317" customFormat="1" ht="12.75" customHeight="1" x14ac:dyDescent="0.3">
      <c r="A346" s="149"/>
      <c r="C346" s="328"/>
      <c r="D346" s="328"/>
      <c r="E346" s="328"/>
      <c r="F346" s="328"/>
      <c r="G346" s="328"/>
      <c r="H346" s="328"/>
      <c r="I346" s="328"/>
      <c r="J346" s="328"/>
      <c r="K346" s="328"/>
      <c r="L346" s="328"/>
      <c r="M346" s="328"/>
      <c r="N346" s="328"/>
      <c r="O346" s="328"/>
      <c r="P346" s="328"/>
      <c r="S346" s="328"/>
      <c r="T346" s="374"/>
      <c r="AG346" s="333"/>
    </row>
    <row r="347" spans="1:33" s="317" customFormat="1" ht="12.75" customHeight="1" x14ac:dyDescent="0.3">
      <c r="A347" s="149"/>
      <c r="C347" s="328"/>
      <c r="D347" s="328"/>
      <c r="E347" s="328"/>
      <c r="F347" s="328"/>
      <c r="G347" s="328"/>
      <c r="H347" s="328"/>
      <c r="I347" s="328"/>
      <c r="J347" s="328"/>
      <c r="K347" s="328"/>
      <c r="L347" s="328"/>
      <c r="M347" s="328"/>
      <c r="N347" s="328"/>
      <c r="O347" s="328"/>
      <c r="P347" s="328"/>
      <c r="S347" s="328"/>
      <c r="T347" s="374"/>
      <c r="AG347" s="333"/>
    </row>
    <row r="348" spans="1:33" s="317" customFormat="1" ht="12.75" customHeight="1" x14ac:dyDescent="0.3">
      <c r="A348" s="149"/>
      <c r="C348" s="328"/>
      <c r="D348" s="328"/>
      <c r="E348" s="328"/>
      <c r="F348" s="328"/>
      <c r="G348" s="328"/>
      <c r="H348" s="328"/>
      <c r="I348" s="328"/>
      <c r="J348" s="328"/>
      <c r="K348" s="328"/>
      <c r="L348" s="328"/>
      <c r="M348" s="328"/>
      <c r="N348" s="328"/>
      <c r="O348" s="328"/>
      <c r="P348" s="328"/>
      <c r="S348" s="328"/>
      <c r="T348" s="374"/>
      <c r="AG348" s="333"/>
    </row>
    <row r="349" spans="1:33" s="317" customFormat="1" ht="12.75" customHeight="1" x14ac:dyDescent="0.3">
      <c r="A349" s="149"/>
      <c r="C349" s="328"/>
      <c r="D349" s="328"/>
      <c r="E349" s="328"/>
      <c r="F349" s="328"/>
      <c r="G349" s="328"/>
      <c r="H349" s="328"/>
      <c r="I349" s="328"/>
      <c r="J349" s="328"/>
      <c r="K349" s="328"/>
      <c r="L349" s="328"/>
      <c r="M349" s="328"/>
      <c r="N349" s="328"/>
      <c r="O349" s="328"/>
      <c r="P349" s="328"/>
      <c r="S349" s="328"/>
      <c r="T349" s="374"/>
      <c r="AG349" s="333"/>
    </row>
    <row r="350" spans="1:33" s="317" customFormat="1" ht="12.75" customHeight="1" x14ac:dyDescent="0.3">
      <c r="A350" s="149"/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8"/>
      <c r="S350" s="328"/>
      <c r="T350" s="374"/>
      <c r="AG350" s="333"/>
    </row>
    <row r="351" spans="1:33" s="317" customFormat="1" ht="12.75" customHeight="1" x14ac:dyDescent="0.3">
      <c r="A351" s="149"/>
      <c r="C351" s="328"/>
      <c r="D351" s="328"/>
      <c r="E351" s="328"/>
      <c r="F351" s="328"/>
      <c r="G351" s="328"/>
      <c r="H351" s="328"/>
      <c r="I351" s="328"/>
      <c r="J351" s="328"/>
      <c r="K351" s="328"/>
      <c r="L351" s="328"/>
      <c r="M351" s="328"/>
      <c r="N351" s="328"/>
      <c r="O351" s="328"/>
      <c r="P351" s="328"/>
      <c r="S351" s="328"/>
      <c r="T351" s="374"/>
      <c r="AG351" s="333"/>
    </row>
    <row r="352" spans="1:33" s="317" customFormat="1" ht="12.75" customHeight="1" x14ac:dyDescent="0.3">
      <c r="A352" s="149"/>
      <c r="C352" s="328"/>
      <c r="D352" s="328"/>
      <c r="E352" s="328"/>
      <c r="F352" s="328"/>
      <c r="G352" s="328"/>
      <c r="H352" s="328"/>
      <c r="I352" s="328"/>
      <c r="J352" s="328"/>
      <c r="K352" s="328"/>
      <c r="L352" s="328"/>
      <c r="M352" s="328"/>
      <c r="N352" s="328"/>
      <c r="O352" s="328"/>
      <c r="P352" s="328"/>
      <c r="S352" s="328"/>
      <c r="T352" s="374"/>
      <c r="AG352" s="333"/>
    </row>
    <row r="353" spans="1:33" s="317" customFormat="1" ht="12.75" customHeight="1" x14ac:dyDescent="0.3">
      <c r="A353" s="149"/>
      <c r="C353" s="328"/>
      <c r="D353" s="328"/>
      <c r="E353" s="328"/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S353" s="328"/>
      <c r="T353" s="374"/>
      <c r="AG353" s="333"/>
    </row>
    <row r="354" spans="1:33" s="317" customFormat="1" ht="12.75" customHeight="1" x14ac:dyDescent="0.3">
      <c r="A354" s="149"/>
      <c r="C354" s="328"/>
      <c r="D354" s="328"/>
      <c r="E354" s="328"/>
      <c r="F354" s="328"/>
      <c r="G354" s="328"/>
      <c r="H354" s="328"/>
      <c r="I354" s="328"/>
      <c r="J354" s="328"/>
      <c r="K354" s="328"/>
      <c r="L354" s="328"/>
      <c r="M354" s="328"/>
      <c r="N354" s="328"/>
      <c r="O354" s="328"/>
      <c r="P354" s="328"/>
      <c r="S354" s="328"/>
      <c r="T354" s="374"/>
      <c r="AG354" s="333"/>
    </row>
    <row r="355" spans="1:33" s="317" customFormat="1" ht="12.75" customHeight="1" x14ac:dyDescent="0.3">
      <c r="A355" s="149"/>
      <c r="C355" s="328"/>
      <c r="D355" s="328"/>
      <c r="E355" s="328"/>
      <c r="F355" s="328"/>
      <c r="G355" s="328"/>
      <c r="H355" s="328"/>
      <c r="I355" s="328"/>
      <c r="J355" s="328"/>
      <c r="K355" s="328"/>
      <c r="L355" s="328"/>
      <c r="M355" s="328"/>
      <c r="N355" s="328"/>
      <c r="O355" s="328"/>
      <c r="P355" s="328"/>
      <c r="S355" s="328"/>
      <c r="T355" s="374"/>
      <c r="AG355" s="333"/>
    </row>
    <row r="356" spans="1:33" s="317" customFormat="1" ht="12.75" customHeight="1" x14ac:dyDescent="0.3">
      <c r="A356" s="149"/>
      <c r="C356" s="328"/>
      <c r="D356" s="328"/>
      <c r="E356" s="328"/>
      <c r="F356" s="328"/>
      <c r="G356" s="328"/>
      <c r="H356" s="328"/>
      <c r="I356" s="328"/>
      <c r="J356" s="328"/>
      <c r="K356" s="328"/>
      <c r="L356" s="328"/>
      <c r="M356" s="328"/>
      <c r="N356" s="328"/>
      <c r="O356" s="328"/>
      <c r="P356" s="328"/>
      <c r="S356" s="328"/>
      <c r="T356" s="374"/>
      <c r="AG356" s="333"/>
    </row>
    <row r="357" spans="1:33" s="317" customFormat="1" ht="12.75" customHeight="1" x14ac:dyDescent="0.3">
      <c r="A357" s="149"/>
      <c r="C357" s="328"/>
      <c r="D357" s="328"/>
      <c r="E357" s="328"/>
      <c r="F357" s="328"/>
      <c r="G357" s="328"/>
      <c r="H357" s="328"/>
      <c r="I357" s="328"/>
      <c r="J357" s="328"/>
      <c r="K357" s="328"/>
      <c r="L357" s="328"/>
      <c r="M357" s="328"/>
      <c r="N357" s="328"/>
      <c r="O357" s="328"/>
      <c r="P357" s="328"/>
      <c r="S357" s="328"/>
      <c r="T357" s="374"/>
      <c r="AG357" s="333"/>
    </row>
    <row r="358" spans="1:33" s="317" customFormat="1" ht="12.75" customHeight="1" x14ac:dyDescent="0.3">
      <c r="A358" s="149"/>
      <c r="C358" s="328"/>
      <c r="D358" s="328"/>
      <c r="E358" s="328"/>
      <c r="F358" s="328"/>
      <c r="G358" s="328"/>
      <c r="H358" s="328"/>
      <c r="I358" s="328"/>
      <c r="J358" s="328"/>
      <c r="K358" s="328"/>
      <c r="L358" s="328"/>
      <c r="M358" s="328"/>
      <c r="N358" s="328"/>
      <c r="O358" s="328"/>
      <c r="P358" s="328"/>
      <c r="S358" s="328"/>
      <c r="T358" s="374"/>
      <c r="AG358" s="333"/>
    </row>
    <row r="359" spans="1:33" s="317" customFormat="1" ht="12.75" customHeight="1" x14ac:dyDescent="0.3">
      <c r="A359" s="149"/>
      <c r="C359" s="328"/>
      <c r="D359" s="328"/>
      <c r="E359" s="328"/>
      <c r="F359" s="328"/>
      <c r="G359" s="328"/>
      <c r="H359" s="328"/>
      <c r="I359" s="328"/>
      <c r="J359" s="328"/>
      <c r="K359" s="328"/>
      <c r="L359" s="328"/>
      <c r="M359" s="328"/>
      <c r="N359" s="328"/>
      <c r="O359" s="328"/>
      <c r="P359" s="328"/>
      <c r="S359" s="328"/>
      <c r="T359" s="374"/>
      <c r="AG359" s="333"/>
    </row>
    <row r="360" spans="1:33" s="317" customFormat="1" ht="12.75" customHeight="1" x14ac:dyDescent="0.3">
      <c r="A360" s="149"/>
      <c r="C360" s="328"/>
      <c r="D360" s="328"/>
      <c r="E360" s="328"/>
      <c r="F360" s="328"/>
      <c r="G360" s="328"/>
      <c r="H360" s="328"/>
      <c r="I360" s="328"/>
      <c r="J360" s="328"/>
      <c r="K360" s="328"/>
      <c r="L360" s="328"/>
      <c r="M360" s="328"/>
      <c r="N360" s="328"/>
      <c r="O360" s="328"/>
      <c r="P360" s="328"/>
      <c r="S360" s="328"/>
      <c r="T360" s="374"/>
      <c r="AG360" s="333"/>
    </row>
    <row r="361" spans="1:33" s="317" customFormat="1" ht="12.75" customHeight="1" x14ac:dyDescent="0.3">
      <c r="A361" s="149"/>
      <c r="C361" s="328"/>
      <c r="D361" s="328"/>
      <c r="E361" s="328"/>
      <c r="F361" s="328"/>
      <c r="G361" s="328"/>
      <c r="H361" s="328"/>
      <c r="I361" s="328"/>
      <c r="J361" s="328"/>
      <c r="K361" s="328"/>
      <c r="L361" s="328"/>
      <c r="M361" s="328"/>
      <c r="N361" s="328"/>
      <c r="O361" s="328"/>
      <c r="P361" s="328"/>
      <c r="S361" s="328"/>
      <c r="T361" s="374"/>
      <c r="AG361" s="333"/>
    </row>
    <row r="362" spans="1:33" s="317" customFormat="1" ht="12.75" customHeight="1" x14ac:dyDescent="0.3">
      <c r="A362" s="149"/>
      <c r="C362" s="328"/>
      <c r="D362" s="328"/>
      <c r="E362" s="328"/>
      <c r="F362" s="328"/>
      <c r="G362" s="328"/>
      <c r="H362" s="328"/>
      <c r="I362" s="328"/>
      <c r="J362" s="328"/>
      <c r="K362" s="328"/>
      <c r="L362" s="328"/>
      <c r="M362" s="328"/>
      <c r="N362" s="328"/>
      <c r="O362" s="328"/>
      <c r="P362" s="328"/>
      <c r="S362" s="328"/>
      <c r="T362" s="374"/>
      <c r="AG362" s="333"/>
    </row>
    <row r="363" spans="1:33" s="317" customFormat="1" ht="12.75" customHeight="1" x14ac:dyDescent="0.3">
      <c r="A363" s="149"/>
      <c r="C363" s="328"/>
      <c r="D363" s="328"/>
      <c r="E363" s="328"/>
      <c r="F363" s="328"/>
      <c r="G363" s="328"/>
      <c r="H363" s="328"/>
      <c r="I363" s="328"/>
      <c r="J363" s="328"/>
      <c r="K363" s="328"/>
      <c r="L363" s="328"/>
      <c r="M363" s="328"/>
      <c r="N363" s="328"/>
      <c r="O363" s="328"/>
      <c r="P363" s="328"/>
      <c r="S363" s="328"/>
      <c r="T363" s="374"/>
      <c r="AG363" s="333"/>
    </row>
    <row r="364" spans="1:33" s="317" customFormat="1" ht="12.75" customHeight="1" x14ac:dyDescent="0.3">
      <c r="A364" s="149"/>
      <c r="C364" s="328"/>
      <c r="D364" s="328"/>
      <c r="E364" s="328"/>
      <c r="F364" s="328"/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S364" s="328"/>
      <c r="T364" s="374"/>
      <c r="AG364" s="333"/>
    </row>
    <row r="365" spans="1:33" s="317" customFormat="1" ht="12.75" customHeight="1" x14ac:dyDescent="0.3">
      <c r="A365" s="149"/>
      <c r="C365" s="328"/>
      <c r="D365" s="328"/>
      <c r="E365" s="328"/>
      <c r="F365" s="328"/>
      <c r="G365" s="328"/>
      <c r="H365" s="328"/>
      <c r="I365" s="328"/>
      <c r="J365" s="328"/>
      <c r="K365" s="328"/>
      <c r="L365" s="328"/>
      <c r="M365" s="328"/>
      <c r="N365" s="328"/>
      <c r="O365" s="328"/>
      <c r="P365" s="328"/>
      <c r="S365" s="328"/>
      <c r="T365" s="374"/>
      <c r="AG365" s="333"/>
    </row>
    <row r="366" spans="1:33" s="317" customFormat="1" ht="12.75" customHeight="1" x14ac:dyDescent="0.3">
      <c r="A366" s="149"/>
      <c r="C366" s="328"/>
      <c r="D366" s="328"/>
      <c r="E366" s="328"/>
      <c r="F366" s="328"/>
      <c r="G366" s="328"/>
      <c r="H366" s="328"/>
      <c r="I366" s="328"/>
      <c r="J366" s="328"/>
      <c r="K366" s="328"/>
      <c r="L366" s="328"/>
      <c r="M366" s="328"/>
      <c r="N366" s="328"/>
      <c r="O366" s="328"/>
      <c r="P366" s="328"/>
      <c r="S366" s="328"/>
      <c r="T366" s="374"/>
      <c r="AG366" s="333"/>
    </row>
    <row r="367" spans="1:33" s="317" customFormat="1" ht="12.75" customHeight="1" x14ac:dyDescent="0.3">
      <c r="A367" s="149"/>
      <c r="C367" s="328"/>
      <c r="D367" s="328"/>
      <c r="E367" s="328"/>
      <c r="F367" s="328"/>
      <c r="G367" s="328"/>
      <c r="H367" s="328"/>
      <c r="I367" s="328"/>
      <c r="J367" s="328"/>
      <c r="K367" s="328"/>
      <c r="L367" s="328"/>
      <c r="M367" s="328"/>
      <c r="N367" s="328"/>
      <c r="O367" s="328"/>
      <c r="P367" s="328"/>
      <c r="S367" s="328"/>
      <c r="T367" s="374"/>
      <c r="AG367" s="333"/>
    </row>
    <row r="368" spans="1:33" s="317" customFormat="1" ht="12.75" customHeight="1" x14ac:dyDescent="0.3">
      <c r="A368" s="149"/>
      <c r="C368" s="328"/>
      <c r="D368" s="328"/>
      <c r="E368" s="328"/>
      <c r="F368" s="328"/>
      <c r="G368" s="328"/>
      <c r="H368" s="328"/>
      <c r="I368" s="328"/>
      <c r="J368" s="328"/>
      <c r="K368" s="328"/>
      <c r="L368" s="328"/>
      <c r="M368" s="328"/>
      <c r="N368" s="328"/>
      <c r="O368" s="328"/>
      <c r="P368" s="328"/>
      <c r="S368" s="328"/>
      <c r="T368" s="374"/>
      <c r="AG368" s="333"/>
    </row>
    <row r="369" spans="1:33" s="317" customFormat="1" ht="12.75" customHeight="1" x14ac:dyDescent="0.3">
      <c r="A369" s="149"/>
      <c r="C369" s="328"/>
      <c r="D369" s="328"/>
      <c r="E369" s="328"/>
      <c r="F369" s="328"/>
      <c r="G369" s="328"/>
      <c r="H369" s="328"/>
      <c r="I369" s="328"/>
      <c r="J369" s="328"/>
      <c r="K369" s="328"/>
      <c r="L369" s="328"/>
      <c r="M369" s="328"/>
      <c r="N369" s="328"/>
      <c r="O369" s="328"/>
      <c r="P369" s="328"/>
      <c r="S369" s="328"/>
      <c r="T369" s="374"/>
      <c r="AG369" s="333"/>
    </row>
    <row r="370" spans="1:33" s="317" customFormat="1" ht="12.75" customHeight="1" x14ac:dyDescent="0.3">
      <c r="A370" s="149"/>
      <c r="C370" s="328"/>
      <c r="D370" s="328"/>
      <c r="E370" s="328"/>
      <c r="F370" s="328"/>
      <c r="G370" s="328"/>
      <c r="H370" s="328"/>
      <c r="I370" s="328"/>
      <c r="J370" s="328"/>
      <c r="K370" s="328"/>
      <c r="L370" s="328"/>
      <c r="M370" s="328"/>
      <c r="N370" s="328"/>
      <c r="O370" s="328"/>
      <c r="P370" s="328"/>
      <c r="S370" s="328"/>
      <c r="T370" s="374"/>
      <c r="AG370" s="333"/>
    </row>
    <row r="371" spans="1:33" s="317" customFormat="1" ht="12.75" customHeight="1" x14ac:dyDescent="0.3">
      <c r="A371" s="149"/>
      <c r="C371" s="328"/>
      <c r="D371" s="328"/>
      <c r="E371" s="328"/>
      <c r="F371" s="328"/>
      <c r="G371" s="328"/>
      <c r="H371" s="328"/>
      <c r="I371" s="328"/>
      <c r="J371" s="328"/>
      <c r="K371" s="328"/>
      <c r="L371" s="328"/>
      <c r="M371" s="328"/>
      <c r="N371" s="328"/>
      <c r="O371" s="328"/>
      <c r="P371" s="328"/>
      <c r="S371" s="328"/>
      <c r="T371" s="374"/>
      <c r="AG371" s="333"/>
    </row>
    <row r="372" spans="1:33" s="317" customFormat="1" ht="12.75" customHeight="1" x14ac:dyDescent="0.3">
      <c r="A372" s="149"/>
      <c r="C372" s="328"/>
      <c r="D372" s="328"/>
      <c r="E372" s="328"/>
      <c r="F372" s="328"/>
      <c r="G372" s="328"/>
      <c r="H372" s="328"/>
      <c r="I372" s="328"/>
      <c r="J372" s="328"/>
      <c r="K372" s="328"/>
      <c r="L372" s="328"/>
      <c r="M372" s="328"/>
      <c r="N372" s="328"/>
      <c r="O372" s="328"/>
      <c r="P372" s="328"/>
      <c r="S372" s="328"/>
      <c r="T372" s="374"/>
      <c r="AG372" s="333"/>
    </row>
    <row r="373" spans="1:33" s="317" customFormat="1" ht="12.75" customHeight="1" x14ac:dyDescent="0.3">
      <c r="A373" s="149"/>
      <c r="C373" s="328"/>
      <c r="D373" s="328"/>
      <c r="E373" s="328"/>
      <c r="F373" s="328"/>
      <c r="G373" s="328"/>
      <c r="H373" s="328"/>
      <c r="I373" s="328"/>
      <c r="J373" s="328"/>
      <c r="K373" s="328"/>
      <c r="L373" s="328"/>
      <c r="M373" s="328"/>
      <c r="N373" s="328"/>
      <c r="O373" s="328"/>
      <c r="P373" s="328"/>
      <c r="S373" s="328"/>
      <c r="T373" s="374"/>
      <c r="AG373" s="333"/>
    </row>
    <row r="374" spans="1:33" s="317" customFormat="1" ht="12.75" customHeight="1" x14ac:dyDescent="0.3">
      <c r="A374" s="149"/>
      <c r="C374" s="328"/>
      <c r="D374" s="328"/>
      <c r="E374" s="328"/>
      <c r="F374" s="328"/>
      <c r="G374" s="328"/>
      <c r="H374" s="328"/>
      <c r="I374" s="328"/>
      <c r="J374" s="328"/>
      <c r="K374" s="328"/>
      <c r="L374" s="328"/>
      <c r="M374" s="328"/>
      <c r="N374" s="328"/>
      <c r="O374" s="328"/>
      <c r="P374" s="328"/>
      <c r="S374" s="328"/>
      <c r="T374" s="374"/>
      <c r="AG374" s="333"/>
    </row>
    <row r="375" spans="1:33" s="317" customFormat="1" ht="12.75" customHeight="1" x14ac:dyDescent="0.3">
      <c r="A375" s="149"/>
      <c r="C375" s="328"/>
      <c r="D375" s="328"/>
      <c r="E375" s="328"/>
      <c r="F375" s="328"/>
      <c r="G375" s="328"/>
      <c r="H375" s="328"/>
      <c r="I375" s="328"/>
      <c r="J375" s="328"/>
      <c r="K375" s="328"/>
      <c r="L375" s="328"/>
      <c r="M375" s="328"/>
      <c r="N375" s="328"/>
      <c r="O375" s="328"/>
      <c r="P375" s="328"/>
      <c r="S375" s="328"/>
      <c r="T375" s="374"/>
      <c r="AG375" s="333"/>
    </row>
    <row r="376" spans="1:33" s="317" customFormat="1" ht="12.75" customHeight="1" x14ac:dyDescent="0.3">
      <c r="A376" s="149"/>
      <c r="C376" s="328"/>
      <c r="D376" s="328"/>
      <c r="E376" s="328"/>
      <c r="F376" s="328"/>
      <c r="G376" s="328"/>
      <c r="H376" s="328"/>
      <c r="I376" s="328"/>
      <c r="J376" s="328"/>
      <c r="K376" s="328"/>
      <c r="L376" s="328"/>
      <c r="M376" s="328"/>
      <c r="N376" s="328"/>
      <c r="O376" s="328"/>
      <c r="P376" s="328"/>
      <c r="S376" s="328"/>
      <c r="T376" s="374"/>
      <c r="AG376" s="333"/>
    </row>
    <row r="377" spans="1:33" s="317" customFormat="1" ht="12.75" customHeight="1" x14ac:dyDescent="0.3">
      <c r="A377" s="149"/>
      <c r="C377" s="328"/>
      <c r="D377" s="328"/>
      <c r="E377" s="328"/>
      <c r="F377" s="328"/>
      <c r="G377" s="328"/>
      <c r="H377" s="328"/>
      <c r="I377" s="328"/>
      <c r="J377" s="328"/>
      <c r="K377" s="328"/>
      <c r="L377" s="328"/>
      <c r="M377" s="328"/>
      <c r="N377" s="328"/>
      <c r="O377" s="328"/>
      <c r="P377" s="328"/>
      <c r="S377" s="328"/>
      <c r="T377" s="374"/>
      <c r="AG377" s="333"/>
    </row>
    <row r="378" spans="1:33" s="317" customFormat="1" ht="12.75" customHeight="1" x14ac:dyDescent="0.3">
      <c r="A378" s="149"/>
      <c r="C378" s="328"/>
      <c r="D378" s="328"/>
      <c r="E378" s="328"/>
      <c r="F378" s="328"/>
      <c r="G378" s="328"/>
      <c r="H378" s="328"/>
      <c r="I378" s="328"/>
      <c r="J378" s="328"/>
      <c r="K378" s="328"/>
      <c r="L378" s="328"/>
      <c r="M378" s="328"/>
      <c r="N378" s="328"/>
      <c r="O378" s="328"/>
      <c r="P378" s="328"/>
      <c r="S378" s="328"/>
      <c r="T378" s="374"/>
      <c r="AG378" s="333"/>
    </row>
    <row r="379" spans="1:33" s="317" customFormat="1" ht="12.75" customHeight="1" x14ac:dyDescent="0.3">
      <c r="A379" s="149"/>
      <c r="C379" s="328"/>
      <c r="D379" s="328"/>
      <c r="E379" s="328"/>
      <c r="F379" s="328"/>
      <c r="G379" s="328"/>
      <c r="H379" s="328"/>
      <c r="I379" s="328"/>
      <c r="J379" s="328"/>
      <c r="K379" s="328"/>
      <c r="L379" s="328"/>
      <c r="M379" s="328"/>
      <c r="N379" s="328"/>
      <c r="O379" s="328"/>
      <c r="P379" s="328"/>
      <c r="S379" s="328"/>
      <c r="T379" s="374"/>
      <c r="AG379" s="333"/>
    </row>
    <row r="380" spans="1:33" s="317" customFormat="1" ht="12.75" customHeight="1" x14ac:dyDescent="0.3">
      <c r="A380" s="149"/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M380" s="328"/>
      <c r="N380" s="328"/>
      <c r="O380" s="328"/>
      <c r="P380" s="328"/>
      <c r="S380" s="328"/>
      <c r="T380" s="374"/>
      <c r="AG380" s="333"/>
    </row>
    <row r="381" spans="1:33" s="317" customFormat="1" ht="12.75" customHeight="1" x14ac:dyDescent="0.3">
      <c r="A381" s="149"/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328"/>
      <c r="P381" s="328"/>
      <c r="S381" s="328"/>
      <c r="T381" s="374"/>
      <c r="AG381" s="333"/>
    </row>
    <row r="382" spans="1:33" s="317" customFormat="1" ht="12.75" customHeight="1" x14ac:dyDescent="0.3">
      <c r="A382" s="149"/>
      <c r="C382" s="328"/>
      <c r="D382" s="328"/>
      <c r="E382" s="328"/>
      <c r="F382" s="328"/>
      <c r="G382" s="328"/>
      <c r="H382" s="328"/>
      <c r="I382" s="328"/>
      <c r="J382" s="328"/>
      <c r="K382" s="328"/>
      <c r="L382" s="328"/>
      <c r="M382" s="328"/>
      <c r="N382" s="328"/>
      <c r="O382" s="328"/>
      <c r="P382" s="328"/>
      <c r="S382" s="328"/>
      <c r="T382" s="374"/>
      <c r="AG382" s="333"/>
    </row>
    <row r="383" spans="1:33" s="317" customFormat="1" ht="12.75" customHeight="1" x14ac:dyDescent="0.3">
      <c r="A383" s="149"/>
      <c r="C383" s="328"/>
      <c r="D383" s="328"/>
      <c r="E383" s="328"/>
      <c r="F383" s="328"/>
      <c r="G383" s="328"/>
      <c r="H383" s="328"/>
      <c r="I383" s="328"/>
      <c r="J383" s="328"/>
      <c r="K383" s="328"/>
      <c r="L383" s="328"/>
      <c r="M383" s="328"/>
      <c r="N383" s="328"/>
      <c r="O383" s="328"/>
      <c r="P383" s="328"/>
      <c r="S383" s="328"/>
      <c r="T383" s="374"/>
      <c r="AG383" s="333"/>
    </row>
    <row r="384" spans="1:33" s="317" customFormat="1" ht="12.75" customHeight="1" x14ac:dyDescent="0.3">
      <c r="A384" s="149"/>
      <c r="C384" s="328"/>
      <c r="D384" s="328"/>
      <c r="E384" s="328"/>
      <c r="F384" s="328"/>
      <c r="G384" s="328"/>
      <c r="H384" s="328"/>
      <c r="I384" s="328"/>
      <c r="J384" s="328"/>
      <c r="K384" s="328"/>
      <c r="L384" s="328"/>
      <c r="M384" s="328"/>
      <c r="N384" s="328"/>
      <c r="O384" s="328"/>
      <c r="P384" s="328"/>
      <c r="S384" s="328"/>
      <c r="T384" s="374"/>
      <c r="AG384" s="333"/>
    </row>
    <row r="385" spans="1:33" s="317" customFormat="1" ht="12.75" customHeight="1" x14ac:dyDescent="0.3">
      <c r="A385" s="149"/>
      <c r="C385" s="328"/>
      <c r="D385" s="328"/>
      <c r="E385" s="328"/>
      <c r="F385" s="328"/>
      <c r="G385" s="328"/>
      <c r="H385" s="328"/>
      <c r="I385" s="328"/>
      <c r="J385" s="328"/>
      <c r="K385" s="328"/>
      <c r="L385" s="328"/>
      <c r="M385" s="328"/>
      <c r="N385" s="328"/>
      <c r="O385" s="328"/>
      <c r="P385" s="328"/>
      <c r="S385" s="328"/>
      <c r="T385" s="374"/>
      <c r="AG385" s="333"/>
    </row>
    <row r="386" spans="1:33" s="317" customFormat="1" ht="12.75" customHeight="1" x14ac:dyDescent="0.3">
      <c r="A386" s="149"/>
      <c r="C386" s="328"/>
      <c r="D386" s="328"/>
      <c r="E386" s="328"/>
      <c r="F386" s="328"/>
      <c r="G386" s="328"/>
      <c r="H386" s="328"/>
      <c r="I386" s="328"/>
      <c r="J386" s="328"/>
      <c r="K386" s="328"/>
      <c r="L386" s="328"/>
      <c r="M386" s="328"/>
      <c r="N386" s="328"/>
      <c r="O386" s="328"/>
      <c r="P386" s="328"/>
      <c r="S386" s="328"/>
      <c r="T386" s="374"/>
      <c r="AG386" s="333"/>
    </row>
    <row r="387" spans="1:33" s="317" customFormat="1" ht="12.75" customHeight="1" x14ac:dyDescent="0.3">
      <c r="A387" s="149"/>
      <c r="C387" s="328"/>
      <c r="D387" s="328"/>
      <c r="E387" s="328"/>
      <c r="F387" s="328"/>
      <c r="G387" s="328"/>
      <c r="H387" s="328"/>
      <c r="I387" s="328"/>
      <c r="J387" s="328"/>
      <c r="K387" s="328"/>
      <c r="L387" s="328"/>
      <c r="M387" s="328"/>
      <c r="N387" s="328"/>
      <c r="O387" s="328"/>
      <c r="P387" s="328"/>
      <c r="S387" s="328"/>
      <c r="T387" s="374"/>
      <c r="AG387" s="333"/>
    </row>
    <row r="388" spans="1:33" s="317" customFormat="1" ht="12.75" customHeight="1" x14ac:dyDescent="0.3">
      <c r="A388" s="149"/>
      <c r="C388" s="328"/>
      <c r="D388" s="328"/>
      <c r="E388" s="328"/>
      <c r="F388" s="328"/>
      <c r="G388" s="328"/>
      <c r="H388" s="328"/>
      <c r="I388" s="328"/>
      <c r="J388" s="328"/>
      <c r="K388" s="328"/>
      <c r="L388" s="328"/>
      <c r="M388" s="328"/>
      <c r="N388" s="328"/>
      <c r="O388" s="328"/>
      <c r="P388" s="328"/>
      <c r="S388" s="328"/>
      <c r="T388" s="374"/>
      <c r="AG388" s="333"/>
    </row>
    <row r="389" spans="1:33" s="317" customFormat="1" ht="12.75" customHeight="1" x14ac:dyDescent="0.3">
      <c r="A389" s="149"/>
      <c r="C389" s="328"/>
      <c r="D389" s="328"/>
      <c r="E389" s="328"/>
      <c r="F389" s="328"/>
      <c r="G389" s="328"/>
      <c r="H389" s="328"/>
      <c r="I389" s="328"/>
      <c r="J389" s="328"/>
      <c r="K389" s="328"/>
      <c r="L389" s="328"/>
      <c r="M389" s="328"/>
      <c r="N389" s="328"/>
      <c r="O389" s="328"/>
      <c r="P389" s="328"/>
      <c r="S389" s="328"/>
      <c r="T389" s="374"/>
      <c r="AG389" s="333"/>
    </row>
    <row r="390" spans="1:33" s="317" customFormat="1" ht="12.75" customHeight="1" x14ac:dyDescent="0.3">
      <c r="A390" s="149"/>
      <c r="C390" s="328"/>
      <c r="D390" s="328"/>
      <c r="E390" s="328"/>
      <c r="F390" s="328"/>
      <c r="G390" s="328"/>
      <c r="H390" s="328"/>
      <c r="I390" s="328"/>
      <c r="J390" s="328"/>
      <c r="K390" s="328"/>
      <c r="L390" s="328"/>
      <c r="M390" s="328"/>
      <c r="N390" s="328"/>
      <c r="O390" s="328"/>
      <c r="P390" s="328"/>
      <c r="S390" s="328"/>
      <c r="T390" s="374"/>
      <c r="AG390" s="333"/>
    </row>
    <row r="391" spans="1:33" s="317" customFormat="1" ht="12.75" customHeight="1" x14ac:dyDescent="0.3">
      <c r="A391" s="149"/>
      <c r="C391" s="328"/>
      <c r="D391" s="328"/>
      <c r="E391" s="328"/>
      <c r="F391" s="328"/>
      <c r="G391" s="328"/>
      <c r="H391" s="328"/>
      <c r="I391" s="328"/>
      <c r="J391" s="328"/>
      <c r="K391" s="328"/>
      <c r="L391" s="328"/>
      <c r="M391" s="328"/>
      <c r="N391" s="328"/>
      <c r="O391" s="328"/>
      <c r="P391" s="328"/>
      <c r="S391" s="328"/>
      <c r="T391" s="374"/>
      <c r="AG391" s="333"/>
    </row>
    <row r="392" spans="1:33" s="317" customFormat="1" ht="12.75" customHeight="1" x14ac:dyDescent="0.3">
      <c r="A392" s="149"/>
      <c r="C392" s="328"/>
      <c r="D392" s="328"/>
      <c r="E392" s="328"/>
      <c r="F392" s="328"/>
      <c r="G392" s="328"/>
      <c r="H392" s="328"/>
      <c r="I392" s="328"/>
      <c r="J392" s="328"/>
      <c r="K392" s="328"/>
      <c r="L392" s="328"/>
      <c r="M392" s="328"/>
      <c r="N392" s="328"/>
      <c r="O392" s="328"/>
      <c r="P392" s="328"/>
      <c r="S392" s="328"/>
      <c r="T392" s="374"/>
      <c r="AG392" s="333"/>
    </row>
    <row r="393" spans="1:33" s="317" customFormat="1" ht="12.75" customHeight="1" x14ac:dyDescent="0.3">
      <c r="A393" s="149"/>
      <c r="C393" s="328"/>
      <c r="D393" s="328"/>
      <c r="E393" s="328"/>
      <c r="F393" s="328"/>
      <c r="G393" s="328"/>
      <c r="H393" s="328"/>
      <c r="I393" s="328"/>
      <c r="J393" s="328"/>
      <c r="K393" s="328"/>
      <c r="L393" s="328"/>
      <c r="M393" s="328"/>
      <c r="N393" s="328"/>
      <c r="O393" s="328"/>
      <c r="P393" s="328"/>
      <c r="S393" s="328"/>
      <c r="T393" s="374"/>
      <c r="AG393" s="333"/>
    </row>
    <row r="394" spans="1:33" s="317" customFormat="1" ht="12.75" customHeight="1" x14ac:dyDescent="0.3">
      <c r="A394" s="149"/>
      <c r="C394" s="328"/>
      <c r="D394" s="328"/>
      <c r="E394" s="328"/>
      <c r="F394" s="328"/>
      <c r="G394" s="328"/>
      <c r="H394" s="328"/>
      <c r="I394" s="328"/>
      <c r="J394" s="328"/>
      <c r="K394" s="328"/>
      <c r="L394" s="328"/>
      <c r="M394" s="328"/>
      <c r="N394" s="328"/>
      <c r="O394" s="328"/>
      <c r="P394" s="328"/>
      <c r="S394" s="328"/>
      <c r="T394" s="374"/>
      <c r="AG394" s="333"/>
    </row>
    <row r="395" spans="1:33" s="317" customFormat="1" ht="12.75" customHeight="1" x14ac:dyDescent="0.3">
      <c r="A395" s="149"/>
      <c r="C395" s="328"/>
      <c r="D395" s="328"/>
      <c r="E395" s="328"/>
      <c r="F395" s="328"/>
      <c r="G395" s="328"/>
      <c r="H395" s="328"/>
      <c r="I395" s="328"/>
      <c r="J395" s="328"/>
      <c r="K395" s="328"/>
      <c r="L395" s="328"/>
      <c r="M395" s="328"/>
      <c r="N395" s="328"/>
      <c r="O395" s="328"/>
      <c r="P395" s="328"/>
      <c r="S395" s="328"/>
      <c r="T395" s="374"/>
      <c r="AG395" s="333"/>
    </row>
    <row r="396" spans="1:33" s="317" customFormat="1" ht="12.75" customHeight="1" x14ac:dyDescent="0.3">
      <c r="A396" s="149"/>
      <c r="C396" s="328"/>
      <c r="D396" s="328"/>
      <c r="E396" s="328"/>
      <c r="F396" s="328"/>
      <c r="G396" s="328"/>
      <c r="H396" s="328"/>
      <c r="I396" s="328"/>
      <c r="J396" s="328"/>
      <c r="K396" s="328"/>
      <c r="L396" s="328"/>
      <c r="M396" s="328"/>
      <c r="N396" s="328"/>
      <c r="O396" s="328"/>
      <c r="P396" s="328"/>
      <c r="S396" s="328"/>
      <c r="T396" s="374"/>
      <c r="AG396" s="333"/>
    </row>
    <row r="397" spans="1:33" s="317" customFormat="1" ht="12.75" customHeight="1" x14ac:dyDescent="0.3">
      <c r="A397" s="149"/>
      <c r="C397" s="328"/>
      <c r="D397" s="328"/>
      <c r="E397" s="328"/>
      <c r="F397" s="328"/>
      <c r="G397" s="328"/>
      <c r="H397" s="328"/>
      <c r="I397" s="328"/>
      <c r="J397" s="328"/>
      <c r="K397" s="328"/>
      <c r="L397" s="328"/>
      <c r="M397" s="328"/>
      <c r="N397" s="328"/>
      <c r="O397" s="328"/>
      <c r="P397" s="328"/>
      <c r="S397" s="328"/>
      <c r="T397" s="374"/>
      <c r="AG397" s="333"/>
    </row>
    <row r="398" spans="1:33" s="317" customFormat="1" ht="12.75" customHeight="1" x14ac:dyDescent="0.3">
      <c r="A398" s="149"/>
      <c r="C398" s="328"/>
      <c r="D398" s="328"/>
      <c r="E398" s="328"/>
      <c r="F398" s="328"/>
      <c r="G398" s="328"/>
      <c r="H398" s="328"/>
      <c r="I398" s="328"/>
      <c r="J398" s="328"/>
      <c r="K398" s="328"/>
      <c r="L398" s="328"/>
      <c r="M398" s="328"/>
      <c r="N398" s="328"/>
      <c r="O398" s="328"/>
      <c r="P398" s="328"/>
      <c r="S398" s="328"/>
      <c r="T398" s="374"/>
      <c r="AG398" s="333"/>
    </row>
    <row r="399" spans="1:33" s="317" customFormat="1" ht="12.75" customHeight="1" x14ac:dyDescent="0.3">
      <c r="A399" s="149"/>
      <c r="C399" s="328"/>
      <c r="D399" s="328"/>
      <c r="E399" s="328"/>
      <c r="F399" s="328"/>
      <c r="G399" s="328"/>
      <c r="H399" s="328"/>
      <c r="I399" s="328"/>
      <c r="J399" s="328"/>
      <c r="K399" s="328"/>
      <c r="L399" s="328"/>
      <c r="M399" s="328"/>
      <c r="N399" s="328"/>
      <c r="O399" s="328"/>
      <c r="P399" s="328"/>
      <c r="S399" s="328"/>
      <c r="T399" s="374"/>
      <c r="AG399" s="333"/>
    </row>
    <row r="400" spans="1:33" s="317" customFormat="1" ht="12.75" customHeight="1" x14ac:dyDescent="0.3">
      <c r="A400" s="149"/>
      <c r="C400" s="328"/>
      <c r="D400" s="328"/>
      <c r="E400" s="328"/>
      <c r="F400" s="328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S400" s="328"/>
      <c r="T400" s="374"/>
      <c r="AG400" s="333"/>
    </row>
    <row r="401" spans="1:33" s="317" customFormat="1" ht="12.75" customHeight="1" x14ac:dyDescent="0.3">
      <c r="A401" s="149"/>
      <c r="C401" s="328"/>
      <c r="D401" s="328"/>
      <c r="E401" s="328"/>
      <c r="F401" s="328"/>
      <c r="G401" s="328"/>
      <c r="H401" s="328"/>
      <c r="I401" s="328"/>
      <c r="J401" s="328"/>
      <c r="K401" s="328"/>
      <c r="L401" s="328"/>
      <c r="M401" s="328"/>
      <c r="N401" s="328"/>
      <c r="O401" s="328"/>
      <c r="P401" s="328"/>
      <c r="S401" s="328"/>
      <c r="T401" s="374"/>
      <c r="AG401" s="333"/>
    </row>
    <row r="402" spans="1:33" s="317" customFormat="1" ht="12.75" customHeight="1" x14ac:dyDescent="0.3">
      <c r="A402" s="149"/>
      <c r="C402" s="328"/>
      <c r="D402" s="328"/>
      <c r="E402" s="328"/>
      <c r="F402" s="328"/>
      <c r="G402" s="328"/>
      <c r="H402" s="328"/>
      <c r="I402" s="328"/>
      <c r="J402" s="328"/>
      <c r="K402" s="328"/>
      <c r="L402" s="328"/>
      <c r="M402" s="328"/>
      <c r="N402" s="328"/>
      <c r="O402" s="328"/>
      <c r="P402" s="328"/>
      <c r="S402" s="328"/>
      <c r="T402" s="374"/>
      <c r="AG402" s="333"/>
    </row>
    <row r="403" spans="1:33" s="317" customFormat="1" ht="12.75" customHeight="1" x14ac:dyDescent="0.3">
      <c r="A403" s="149"/>
      <c r="C403" s="328"/>
      <c r="D403" s="328"/>
      <c r="E403" s="328"/>
      <c r="F403" s="328"/>
      <c r="G403" s="328"/>
      <c r="H403" s="328"/>
      <c r="I403" s="328"/>
      <c r="J403" s="328"/>
      <c r="K403" s="328"/>
      <c r="L403" s="328"/>
      <c r="M403" s="328"/>
      <c r="N403" s="328"/>
      <c r="O403" s="328"/>
      <c r="P403" s="328"/>
      <c r="S403" s="328"/>
      <c r="T403" s="374"/>
      <c r="AG403" s="333"/>
    </row>
    <row r="404" spans="1:33" s="317" customFormat="1" ht="12.75" customHeight="1" x14ac:dyDescent="0.3">
      <c r="A404" s="149"/>
      <c r="C404" s="328"/>
      <c r="D404" s="328"/>
      <c r="E404" s="328"/>
      <c r="F404" s="328"/>
      <c r="G404" s="328"/>
      <c r="H404" s="328"/>
      <c r="I404" s="328"/>
      <c r="J404" s="328"/>
      <c r="K404" s="328"/>
      <c r="L404" s="328"/>
      <c r="M404" s="328"/>
      <c r="N404" s="328"/>
      <c r="O404" s="328"/>
      <c r="P404" s="328"/>
      <c r="S404" s="328"/>
      <c r="T404" s="374"/>
      <c r="AG404" s="333"/>
    </row>
    <row r="405" spans="1:33" s="317" customFormat="1" ht="12.75" customHeight="1" x14ac:dyDescent="0.3">
      <c r="A405" s="149"/>
      <c r="C405" s="328"/>
      <c r="D405" s="328"/>
      <c r="E405" s="328"/>
      <c r="F405" s="328"/>
      <c r="G405" s="328"/>
      <c r="H405" s="328"/>
      <c r="I405" s="328"/>
      <c r="J405" s="328"/>
      <c r="K405" s="328"/>
      <c r="L405" s="328"/>
      <c r="M405" s="328"/>
      <c r="N405" s="328"/>
      <c r="O405" s="328"/>
      <c r="P405" s="328"/>
      <c r="S405" s="328"/>
      <c r="T405" s="374"/>
      <c r="AG405" s="333"/>
    </row>
    <row r="406" spans="1:33" s="317" customFormat="1" ht="12.75" customHeight="1" x14ac:dyDescent="0.3">
      <c r="A406" s="149"/>
      <c r="C406" s="328"/>
      <c r="D406" s="328"/>
      <c r="E406" s="328"/>
      <c r="F406" s="328"/>
      <c r="G406" s="328"/>
      <c r="H406" s="328"/>
      <c r="I406" s="328"/>
      <c r="J406" s="328"/>
      <c r="K406" s="328"/>
      <c r="L406" s="328"/>
      <c r="M406" s="328"/>
      <c r="N406" s="328"/>
      <c r="O406" s="328"/>
      <c r="P406" s="328"/>
      <c r="S406" s="328"/>
      <c r="T406" s="374"/>
      <c r="AG406" s="333"/>
    </row>
    <row r="407" spans="1:33" s="317" customFormat="1" ht="12.75" customHeight="1" x14ac:dyDescent="0.3">
      <c r="A407" s="149"/>
      <c r="C407" s="328"/>
      <c r="D407" s="328"/>
      <c r="E407" s="328"/>
      <c r="F407" s="328"/>
      <c r="G407" s="328"/>
      <c r="H407" s="328"/>
      <c r="I407" s="328"/>
      <c r="J407" s="328"/>
      <c r="K407" s="328"/>
      <c r="L407" s="328"/>
      <c r="M407" s="328"/>
      <c r="N407" s="328"/>
      <c r="O407" s="328"/>
      <c r="P407" s="328"/>
      <c r="S407" s="328"/>
      <c r="T407" s="374"/>
      <c r="AG407" s="333"/>
    </row>
    <row r="408" spans="1:33" s="317" customFormat="1" ht="12.75" customHeight="1" x14ac:dyDescent="0.3">
      <c r="A408" s="149"/>
      <c r="C408" s="328"/>
      <c r="D408" s="328"/>
      <c r="E408" s="328"/>
      <c r="F408" s="328"/>
      <c r="G408" s="328"/>
      <c r="H408" s="328"/>
      <c r="I408" s="328"/>
      <c r="J408" s="328"/>
      <c r="K408" s="328"/>
      <c r="L408" s="328"/>
      <c r="M408" s="328"/>
      <c r="N408" s="328"/>
      <c r="O408" s="328"/>
      <c r="P408" s="328"/>
      <c r="S408" s="328"/>
      <c r="T408" s="374"/>
      <c r="AG408" s="333"/>
    </row>
    <row r="409" spans="1:33" s="317" customFormat="1" ht="12.75" customHeight="1" x14ac:dyDescent="0.3">
      <c r="A409" s="149"/>
      <c r="C409" s="328"/>
      <c r="D409" s="328"/>
      <c r="E409" s="328"/>
      <c r="F409" s="328"/>
      <c r="G409" s="328"/>
      <c r="H409" s="328"/>
      <c r="I409" s="328"/>
      <c r="J409" s="328"/>
      <c r="K409" s="328"/>
      <c r="L409" s="328"/>
      <c r="M409" s="328"/>
      <c r="N409" s="328"/>
      <c r="O409" s="328"/>
      <c r="P409" s="328"/>
      <c r="S409" s="328"/>
      <c r="T409" s="374"/>
      <c r="AG409" s="333"/>
    </row>
    <row r="410" spans="1:33" s="317" customFormat="1" ht="12.75" customHeight="1" x14ac:dyDescent="0.3">
      <c r="A410" s="149"/>
      <c r="C410" s="328"/>
      <c r="D410" s="328"/>
      <c r="E410" s="328"/>
      <c r="F410" s="328"/>
      <c r="G410" s="328"/>
      <c r="H410" s="328"/>
      <c r="I410" s="328"/>
      <c r="J410" s="328"/>
      <c r="K410" s="328"/>
      <c r="L410" s="328"/>
      <c r="M410" s="328"/>
      <c r="N410" s="328"/>
      <c r="O410" s="328"/>
      <c r="P410" s="328"/>
      <c r="S410" s="328"/>
      <c r="T410" s="374"/>
      <c r="AG410" s="333"/>
    </row>
    <row r="411" spans="1:33" s="317" customFormat="1" ht="12.75" customHeight="1" x14ac:dyDescent="0.3">
      <c r="A411" s="149"/>
      <c r="C411" s="328"/>
      <c r="D411" s="328"/>
      <c r="E411" s="328"/>
      <c r="F411" s="328"/>
      <c r="G411" s="328"/>
      <c r="H411" s="328"/>
      <c r="I411" s="328"/>
      <c r="J411" s="328"/>
      <c r="K411" s="328"/>
      <c r="L411" s="328"/>
      <c r="M411" s="328"/>
      <c r="N411" s="328"/>
      <c r="O411" s="328"/>
      <c r="P411" s="328"/>
      <c r="S411" s="328"/>
      <c r="T411" s="374"/>
      <c r="AG411" s="333"/>
    </row>
    <row r="412" spans="1:33" s="317" customFormat="1" ht="12.75" customHeight="1" x14ac:dyDescent="0.3">
      <c r="A412" s="149"/>
      <c r="C412" s="328"/>
      <c r="D412" s="328"/>
      <c r="E412" s="328"/>
      <c r="F412" s="328"/>
      <c r="G412" s="328"/>
      <c r="H412" s="328"/>
      <c r="I412" s="328"/>
      <c r="J412" s="328"/>
      <c r="K412" s="328"/>
      <c r="L412" s="328"/>
      <c r="M412" s="328"/>
      <c r="N412" s="328"/>
      <c r="O412" s="328"/>
      <c r="P412" s="328"/>
      <c r="S412" s="328"/>
      <c r="T412" s="374"/>
      <c r="AG412" s="333"/>
    </row>
    <row r="413" spans="1:33" s="317" customFormat="1" ht="12.75" customHeight="1" x14ac:dyDescent="0.3">
      <c r="A413" s="149"/>
      <c r="C413" s="328"/>
      <c r="D413" s="328"/>
      <c r="E413" s="328"/>
      <c r="F413" s="328"/>
      <c r="G413" s="328"/>
      <c r="H413" s="328"/>
      <c r="I413" s="328"/>
      <c r="J413" s="328"/>
      <c r="K413" s="328"/>
      <c r="L413" s="328"/>
      <c r="M413" s="328"/>
      <c r="N413" s="328"/>
      <c r="O413" s="328"/>
      <c r="P413" s="328"/>
      <c r="S413" s="328"/>
      <c r="T413" s="374"/>
      <c r="AG413" s="333"/>
    </row>
    <row r="414" spans="1:33" s="317" customFormat="1" ht="12.75" customHeight="1" x14ac:dyDescent="0.3">
      <c r="A414" s="149"/>
      <c r="C414" s="328"/>
      <c r="D414" s="328"/>
      <c r="E414" s="328"/>
      <c r="F414" s="328"/>
      <c r="G414" s="328"/>
      <c r="H414" s="328"/>
      <c r="I414" s="328"/>
      <c r="J414" s="328"/>
      <c r="K414" s="328"/>
      <c r="L414" s="328"/>
      <c r="M414" s="328"/>
      <c r="N414" s="328"/>
      <c r="O414" s="328"/>
      <c r="P414" s="328"/>
      <c r="S414" s="328"/>
      <c r="T414" s="374"/>
      <c r="AG414" s="333"/>
    </row>
    <row r="415" spans="1:33" s="317" customFormat="1" ht="12.75" customHeight="1" x14ac:dyDescent="0.3">
      <c r="A415" s="149"/>
      <c r="C415" s="328"/>
      <c r="D415" s="328"/>
      <c r="E415" s="328"/>
      <c r="F415" s="328"/>
      <c r="G415" s="328"/>
      <c r="H415" s="328"/>
      <c r="I415" s="328"/>
      <c r="J415" s="328"/>
      <c r="K415" s="328"/>
      <c r="L415" s="328"/>
      <c r="M415" s="328"/>
      <c r="N415" s="328"/>
      <c r="O415" s="328"/>
      <c r="P415" s="328"/>
      <c r="S415" s="328"/>
      <c r="T415" s="374"/>
      <c r="AG415" s="333"/>
    </row>
    <row r="416" spans="1:33" s="317" customFormat="1" ht="12.75" customHeight="1" x14ac:dyDescent="0.3">
      <c r="A416" s="149"/>
      <c r="C416" s="328"/>
      <c r="D416" s="328"/>
      <c r="E416" s="328"/>
      <c r="F416" s="328"/>
      <c r="G416" s="328"/>
      <c r="H416" s="328"/>
      <c r="I416" s="328"/>
      <c r="J416" s="328"/>
      <c r="K416" s="328"/>
      <c r="L416" s="328"/>
      <c r="M416" s="328"/>
      <c r="N416" s="328"/>
      <c r="O416" s="328"/>
      <c r="P416" s="328"/>
      <c r="S416" s="328"/>
      <c r="T416" s="374"/>
      <c r="AG416" s="333"/>
    </row>
    <row r="417" spans="1:33" s="317" customFormat="1" ht="12.75" customHeight="1" x14ac:dyDescent="0.3">
      <c r="A417" s="149"/>
      <c r="C417" s="328"/>
      <c r="D417" s="328"/>
      <c r="E417" s="328"/>
      <c r="F417" s="328"/>
      <c r="G417" s="328"/>
      <c r="H417" s="328"/>
      <c r="I417" s="328"/>
      <c r="J417" s="328"/>
      <c r="K417" s="328"/>
      <c r="L417" s="328"/>
      <c r="M417" s="328"/>
      <c r="N417" s="328"/>
      <c r="O417" s="328"/>
      <c r="P417" s="328"/>
      <c r="S417" s="328"/>
      <c r="T417" s="374"/>
      <c r="AG417" s="333"/>
    </row>
    <row r="418" spans="1:33" s="317" customFormat="1" ht="12.75" customHeight="1" x14ac:dyDescent="0.3">
      <c r="A418" s="149"/>
      <c r="C418" s="328"/>
      <c r="D418" s="328"/>
      <c r="E418" s="328"/>
      <c r="F418" s="328"/>
      <c r="G418" s="328"/>
      <c r="H418" s="328"/>
      <c r="I418" s="328"/>
      <c r="J418" s="328"/>
      <c r="K418" s="328"/>
      <c r="L418" s="328"/>
      <c r="M418" s="328"/>
      <c r="N418" s="328"/>
      <c r="O418" s="328"/>
      <c r="P418" s="328"/>
      <c r="S418" s="328"/>
      <c r="T418" s="374"/>
      <c r="AG418" s="333"/>
    </row>
    <row r="419" spans="1:33" s="317" customFormat="1" ht="12.75" customHeight="1" x14ac:dyDescent="0.3">
      <c r="A419" s="149"/>
      <c r="C419" s="328"/>
      <c r="D419" s="328"/>
      <c r="E419" s="328"/>
      <c r="F419" s="328"/>
      <c r="G419" s="328"/>
      <c r="H419" s="328"/>
      <c r="I419" s="328"/>
      <c r="J419" s="328"/>
      <c r="K419" s="328"/>
      <c r="L419" s="328"/>
      <c r="M419" s="328"/>
      <c r="N419" s="328"/>
      <c r="O419" s="328"/>
      <c r="P419" s="328"/>
      <c r="S419" s="328"/>
      <c r="T419" s="374"/>
      <c r="AG419" s="333"/>
    </row>
    <row r="420" spans="1:33" s="317" customFormat="1" ht="12.75" customHeight="1" x14ac:dyDescent="0.3">
      <c r="A420" s="149"/>
      <c r="C420" s="328"/>
      <c r="D420" s="328"/>
      <c r="E420" s="328"/>
      <c r="F420" s="328"/>
      <c r="G420" s="328"/>
      <c r="H420" s="328"/>
      <c r="I420" s="328"/>
      <c r="J420" s="328"/>
      <c r="K420" s="328"/>
      <c r="L420" s="328"/>
      <c r="M420" s="328"/>
      <c r="N420" s="328"/>
      <c r="O420" s="328"/>
      <c r="P420" s="328"/>
      <c r="S420" s="328"/>
      <c r="T420" s="374"/>
      <c r="AG420" s="333"/>
    </row>
    <row r="421" spans="1:33" s="317" customFormat="1" ht="12.75" customHeight="1" x14ac:dyDescent="0.3">
      <c r="A421" s="149"/>
      <c r="C421" s="328"/>
      <c r="D421" s="328"/>
      <c r="E421" s="328"/>
      <c r="F421" s="328"/>
      <c r="G421" s="328"/>
      <c r="H421" s="328"/>
      <c r="I421" s="328"/>
      <c r="J421" s="328"/>
      <c r="K421" s="328"/>
      <c r="L421" s="328"/>
      <c r="M421" s="328"/>
      <c r="N421" s="328"/>
      <c r="O421" s="328"/>
      <c r="P421" s="328"/>
      <c r="S421" s="328"/>
      <c r="T421" s="374"/>
      <c r="AG421" s="333"/>
    </row>
    <row r="422" spans="1:33" s="317" customFormat="1" ht="12.75" customHeight="1" x14ac:dyDescent="0.3">
      <c r="A422" s="149"/>
      <c r="C422" s="328"/>
      <c r="D422" s="328"/>
      <c r="E422" s="328"/>
      <c r="F422" s="328"/>
      <c r="G422" s="328"/>
      <c r="H422" s="328"/>
      <c r="I422" s="328"/>
      <c r="J422" s="328"/>
      <c r="K422" s="328"/>
      <c r="L422" s="328"/>
      <c r="M422" s="328"/>
      <c r="N422" s="328"/>
      <c r="O422" s="328"/>
      <c r="P422" s="328"/>
      <c r="S422" s="328"/>
      <c r="T422" s="374"/>
      <c r="AG422" s="333"/>
    </row>
    <row r="423" spans="1:33" s="317" customFormat="1" ht="12.75" customHeight="1" x14ac:dyDescent="0.3">
      <c r="A423" s="149"/>
      <c r="C423" s="328"/>
      <c r="D423" s="328"/>
      <c r="E423" s="328"/>
      <c r="F423" s="328"/>
      <c r="G423" s="328"/>
      <c r="H423" s="328"/>
      <c r="I423" s="328"/>
      <c r="J423" s="328"/>
      <c r="K423" s="328"/>
      <c r="L423" s="328"/>
      <c r="M423" s="328"/>
      <c r="N423" s="328"/>
      <c r="O423" s="328"/>
      <c r="P423" s="328"/>
      <c r="S423" s="328"/>
      <c r="T423" s="374"/>
      <c r="AG423" s="333"/>
    </row>
    <row r="424" spans="1:33" s="317" customFormat="1" ht="12.75" customHeight="1" x14ac:dyDescent="0.3">
      <c r="A424" s="149"/>
      <c r="C424" s="328"/>
      <c r="D424" s="328"/>
      <c r="E424" s="328"/>
      <c r="F424" s="328"/>
      <c r="G424" s="328"/>
      <c r="H424" s="328"/>
      <c r="I424" s="328"/>
      <c r="J424" s="328"/>
      <c r="K424" s="328"/>
      <c r="L424" s="328"/>
      <c r="M424" s="328"/>
      <c r="N424" s="328"/>
      <c r="O424" s="328"/>
      <c r="P424" s="328"/>
      <c r="S424" s="328"/>
      <c r="T424" s="374"/>
      <c r="AG424" s="333"/>
    </row>
    <row r="425" spans="1:33" s="317" customFormat="1" ht="12.75" customHeight="1" x14ac:dyDescent="0.3">
      <c r="A425" s="149"/>
      <c r="C425" s="328"/>
      <c r="D425" s="328"/>
      <c r="E425" s="328"/>
      <c r="F425" s="328"/>
      <c r="G425" s="328"/>
      <c r="H425" s="328"/>
      <c r="I425" s="328"/>
      <c r="J425" s="328"/>
      <c r="K425" s="328"/>
      <c r="L425" s="328"/>
      <c r="M425" s="328"/>
      <c r="N425" s="328"/>
      <c r="O425" s="328"/>
      <c r="P425" s="328"/>
      <c r="S425" s="328"/>
      <c r="T425" s="374"/>
      <c r="AG425" s="333"/>
    </row>
    <row r="426" spans="1:33" s="317" customFormat="1" ht="12.75" customHeight="1" x14ac:dyDescent="0.3">
      <c r="A426" s="149"/>
      <c r="C426" s="328"/>
      <c r="D426" s="328"/>
      <c r="E426" s="328"/>
      <c r="F426" s="328"/>
      <c r="G426" s="328"/>
      <c r="H426" s="328"/>
      <c r="I426" s="328"/>
      <c r="J426" s="328"/>
      <c r="K426" s="328"/>
      <c r="L426" s="328"/>
      <c r="M426" s="328"/>
      <c r="N426" s="328"/>
      <c r="O426" s="328"/>
      <c r="P426" s="328"/>
      <c r="S426" s="328"/>
      <c r="T426" s="374"/>
      <c r="AG426" s="333"/>
    </row>
    <row r="427" spans="1:33" s="317" customFormat="1" ht="12.75" customHeight="1" x14ac:dyDescent="0.3">
      <c r="A427" s="149"/>
      <c r="C427" s="328"/>
      <c r="D427" s="328"/>
      <c r="E427" s="328"/>
      <c r="F427" s="328"/>
      <c r="G427" s="328"/>
      <c r="H427" s="328"/>
      <c r="I427" s="328"/>
      <c r="J427" s="328"/>
      <c r="K427" s="328"/>
      <c r="L427" s="328"/>
      <c r="M427" s="328"/>
      <c r="N427" s="328"/>
      <c r="O427" s="328"/>
      <c r="P427" s="328"/>
      <c r="S427" s="328"/>
      <c r="T427" s="374"/>
      <c r="AG427" s="333"/>
    </row>
    <row r="428" spans="1:33" s="317" customFormat="1" ht="12.75" customHeight="1" x14ac:dyDescent="0.3">
      <c r="A428" s="149"/>
      <c r="C428" s="328"/>
      <c r="D428" s="328"/>
      <c r="E428" s="328"/>
      <c r="F428" s="328"/>
      <c r="G428" s="328"/>
      <c r="H428" s="328"/>
      <c r="I428" s="328"/>
      <c r="J428" s="328"/>
      <c r="K428" s="328"/>
      <c r="L428" s="328"/>
      <c r="M428" s="328"/>
      <c r="N428" s="328"/>
      <c r="O428" s="328"/>
      <c r="P428" s="328"/>
      <c r="S428" s="328"/>
      <c r="T428" s="374"/>
      <c r="AG428" s="333"/>
    </row>
    <row r="429" spans="1:33" s="317" customFormat="1" ht="12.75" customHeight="1" x14ac:dyDescent="0.3">
      <c r="A429" s="149"/>
      <c r="C429" s="328"/>
      <c r="D429" s="328"/>
      <c r="E429" s="328"/>
      <c r="F429" s="328"/>
      <c r="G429" s="328"/>
      <c r="H429" s="328"/>
      <c r="I429" s="328"/>
      <c r="J429" s="328"/>
      <c r="K429" s="328"/>
      <c r="L429" s="328"/>
      <c r="M429" s="328"/>
      <c r="N429" s="328"/>
      <c r="O429" s="328"/>
      <c r="P429" s="328"/>
      <c r="S429" s="328"/>
      <c r="T429" s="374"/>
      <c r="AG429" s="333"/>
    </row>
    <row r="430" spans="1:33" s="317" customFormat="1" ht="12.75" customHeight="1" x14ac:dyDescent="0.3">
      <c r="A430" s="149"/>
      <c r="C430" s="328"/>
      <c r="D430" s="328"/>
      <c r="E430" s="328"/>
      <c r="F430" s="328"/>
      <c r="G430" s="328"/>
      <c r="H430" s="328"/>
      <c r="I430" s="328"/>
      <c r="J430" s="328"/>
      <c r="K430" s="328"/>
      <c r="L430" s="328"/>
      <c r="M430" s="328"/>
      <c r="N430" s="328"/>
      <c r="O430" s="328"/>
      <c r="P430" s="328"/>
      <c r="S430" s="328"/>
      <c r="T430" s="374"/>
      <c r="AG430" s="333"/>
    </row>
    <row r="431" spans="1:33" s="317" customFormat="1" ht="12.75" customHeight="1" x14ac:dyDescent="0.3">
      <c r="A431" s="149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  <c r="N431" s="328"/>
      <c r="O431" s="328"/>
      <c r="P431" s="328"/>
      <c r="S431" s="328"/>
      <c r="T431" s="374"/>
      <c r="AG431" s="333"/>
    </row>
    <row r="432" spans="1:33" s="317" customFormat="1" ht="12.75" customHeight="1" x14ac:dyDescent="0.3">
      <c r="A432" s="149"/>
      <c r="C432" s="328"/>
      <c r="D432" s="328"/>
      <c r="E432" s="328"/>
      <c r="F432" s="328"/>
      <c r="G432" s="328"/>
      <c r="H432" s="328"/>
      <c r="I432" s="328"/>
      <c r="J432" s="328"/>
      <c r="K432" s="328"/>
      <c r="L432" s="328"/>
      <c r="M432" s="328"/>
      <c r="N432" s="328"/>
      <c r="O432" s="328"/>
      <c r="P432" s="328"/>
      <c r="S432" s="328"/>
      <c r="T432" s="374"/>
      <c r="AG432" s="333"/>
    </row>
    <row r="433" spans="1:33" s="317" customFormat="1" ht="12.75" customHeight="1" x14ac:dyDescent="0.3">
      <c r="A433" s="149"/>
      <c r="C433" s="328"/>
      <c r="D433" s="328"/>
      <c r="E433" s="328"/>
      <c r="F433" s="328"/>
      <c r="G433" s="328"/>
      <c r="H433" s="328"/>
      <c r="I433" s="328"/>
      <c r="J433" s="328"/>
      <c r="K433" s="328"/>
      <c r="L433" s="328"/>
      <c r="M433" s="328"/>
      <c r="N433" s="328"/>
      <c r="O433" s="328"/>
      <c r="P433" s="328"/>
      <c r="S433" s="328"/>
      <c r="T433" s="374"/>
      <c r="AG433" s="333"/>
    </row>
    <row r="434" spans="1:33" s="317" customFormat="1" ht="12.75" customHeight="1" x14ac:dyDescent="0.3">
      <c r="A434" s="149"/>
      <c r="C434" s="328"/>
      <c r="D434" s="328"/>
      <c r="E434" s="328"/>
      <c r="F434" s="328"/>
      <c r="G434" s="328"/>
      <c r="H434" s="328"/>
      <c r="I434" s="328"/>
      <c r="J434" s="328"/>
      <c r="K434" s="328"/>
      <c r="L434" s="328"/>
      <c r="M434" s="328"/>
      <c r="N434" s="328"/>
      <c r="O434" s="328"/>
      <c r="P434" s="328"/>
      <c r="S434" s="328"/>
      <c r="T434" s="374"/>
      <c r="AG434" s="333"/>
    </row>
    <row r="435" spans="1:33" s="317" customFormat="1" ht="12.75" customHeight="1" x14ac:dyDescent="0.3">
      <c r="A435" s="149"/>
      <c r="C435" s="328"/>
      <c r="D435" s="328"/>
      <c r="E435" s="328"/>
      <c r="F435" s="328"/>
      <c r="G435" s="328"/>
      <c r="H435" s="328"/>
      <c r="I435" s="328"/>
      <c r="J435" s="328"/>
      <c r="K435" s="328"/>
      <c r="L435" s="328"/>
      <c r="M435" s="328"/>
      <c r="N435" s="328"/>
      <c r="O435" s="328"/>
      <c r="P435" s="328"/>
      <c r="S435" s="328"/>
      <c r="T435" s="374"/>
      <c r="AG435" s="333"/>
    </row>
    <row r="436" spans="1:33" s="317" customFormat="1" ht="12.75" customHeight="1" x14ac:dyDescent="0.3">
      <c r="A436" s="149"/>
      <c r="C436" s="328"/>
      <c r="D436" s="328"/>
      <c r="E436" s="328"/>
      <c r="F436" s="328"/>
      <c r="G436" s="328"/>
      <c r="H436" s="328"/>
      <c r="I436" s="328"/>
      <c r="J436" s="328"/>
      <c r="K436" s="328"/>
      <c r="L436" s="328"/>
      <c r="M436" s="328"/>
      <c r="N436" s="328"/>
      <c r="O436" s="328"/>
      <c r="P436" s="328"/>
      <c r="S436" s="328"/>
      <c r="T436" s="374"/>
      <c r="AG436" s="333"/>
    </row>
    <row r="437" spans="1:33" s="317" customFormat="1" ht="12.75" customHeight="1" x14ac:dyDescent="0.3">
      <c r="A437" s="149"/>
      <c r="C437" s="328"/>
      <c r="D437" s="328"/>
      <c r="E437" s="328"/>
      <c r="F437" s="328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S437" s="328"/>
      <c r="T437" s="374"/>
      <c r="AG437" s="333"/>
    </row>
    <row r="438" spans="1:33" s="317" customFormat="1" ht="12.75" customHeight="1" x14ac:dyDescent="0.3">
      <c r="A438" s="149"/>
      <c r="C438" s="328"/>
      <c r="D438" s="328"/>
      <c r="E438" s="328"/>
      <c r="F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S438" s="328"/>
      <c r="T438" s="374"/>
      <c r="AG438" s="333"/>
    </row>
    <row r="439" spans="1:33" s="317" customFormat="1" ht="12.75" customHeight="1" x14ac:dyDescent="0.3">
      <c r="A439" s="149"/>
      <c r="C439" s="328"/>
      <c r="D439" s="328"/>
      <c r="E439" s="328"/>
      <c r="F439" s="328"/>
      <c r="G439" s="328"/>
      <c r="H439" s="328"/>
      <c r="I439" s="328"/>
      <c r="J439" s="328"/>
      <c r="K439" s="328"/>
      <c r="L439" s="328"/>
      <c r="M439" s="328"/>
      <c r="N439" s="328"/>
      <c r="O439" s="328"/>
      <c r="P439" s="328"/>
      <c r="S439" s="328"/>
      <c r="T439" s="374"/>
      <c r="AG439" s="333"/>
    </row>
    <row r="440" spans="1:33" s="317" customFormat="1" ht="12.75" customHeight="1" x14ac:dyDescent="0.3">
      <c r="A440" s="149"/>
      <c r="C440" s="328"/>
      <c r="D440" s="328"/>
      <c r="E440" s="328"/>
      <c r="F440" s="328"/>
      <c r="G440" s="328"/>
      <c r="H440" s="328"/>
      <c r="I440" s="328"/>
      <c r="J440" s="328"/>
      <c r="K440" s="328"/>
      <c r="L440" s="328"/>
      <c r="M440" s="328"/>
      <c r="N440" s="328"/>
      <c r="O440" s="328"/>
      <c r="P440" s="328"/>
      <c r="S440" s="328"/>
      <c r="T440" s="374"/>
      <c r="AG440" s="333"/>
    </row>
    <row r="441" spans="1:33" s="317" customFormat="1" ht="12.75" customHeight="1" x14ac:dyDescent="0.3">
      <c r="A441" s="149"/>
      <c r="C441" s="328"/>
      <c r="D441" s="328"/>
      <c r="E441" s="328"/>
      <c r="F441" s="328"/>
      <c r="G441" s="328"/>
      <c r="H441" s="328"/>
      <c r="I441" s="328"/>
      <c r="J441" s="328"/>
      <c r="K441" s="328"/>
      <c r="L441" s="328"/>
      <c r="M441" s="328"/>
      <c r="N441" s="328"/>
      <c r="O441" s="328"/>
      <c r="P441" s="328"/>
      <c r="S441" s="328"/>
      <c r="T441" s="374"/>
      <c r="AG441" s="333"/>
    </row>
    <row r="442" spans="1:33" s="317" customFormat="1" ht="12.75" customHeight="1" x14ac:dyDescent="0.3">
      <c r="A442" s="149"/>
      <c r="C442" s="328"/>
      <c r="D442" s="328"/>
      <c r="E442" s="328"/>
      <c r="F442" s="328"/>
      <c r="G442" s="328"/>
      <c r="H442" s="328"/>
      <c r="I442" s="328"/>
      <c r="J442" s="328"/>
      <c r="K442" s="328"/>
      <c r="L442" s="328"/>
      <c r="M442" s="328"/>
      <c r="N442" s="328"/>
      <c r="O442" s="328"/>
      <c r="P442" s="328"/>
      <c r="S442" s="328"/>
      <c r="T442" s="374"/>
      <c r="AG442" s="333"/>
    </row>
    <row r="443" spans="1:33" s="317" customFormat="1" ht="12.75" customHeight="1" x14ac:dyDescent="0.3">
      <c r="A443" s="149"/>
      <c r="C443" s="328"/>
      <c r="D443" s="328"/>
      <c r="E443" s="328"/>
      <c r="F443" s="328"/>
      <c r="G443" s="328"/>
      <c r="H443" s="328"/>
      <c r="I443" s="328"/>
      <c r="J443" s="328"/>
      <c r="K443" s="328"/>
      <c r="L443" s="328"/>
      <c r="M443" s="328"/>
      <c r="N443" s="328"/>
      <c r="O443" s="328"/>
      <c r="P443" s="328"/>
      <c r="S443" s="328"/>
      <c r="T443" s="374"/>
      <c r="AG443" s="333"/>
    </row>
    <row r="444" spans="1:33" s="317" customFormat="1" ht="12.75" customHeight="1" x14ac:dyDescent="0.3">
      <c r="A444" s="149"/>
      <c r="C444" s="328"/>
      <c r="D444" s="328"/>
      <c r="E444" s="328"/>
      <c r="F444" s="328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S444" s="328"/>
      <c r="T444" s="374"/>
      <c r="AG444" s="333"/>
    </row>
    <row r="445" spans="1:33" s="317" customFormat="1" ht="12.75" customHeight="1" x14ac:dyDescent="0.3">
      <c r="A445" s="149"/>
      <c r="C445" s="328"/>
      <c r="D445" s="328"/>
      <c r="E445" s="328"/>
      <c r="F445" s="328"/>
      <c r="G445" s="328"/>
      <c r="H445" s="328"/>
      <c r="I445" s="328"/>
      <c r="J445" s="328"/>
      <c r="K445" s="328"/>
      <c r="L445" s="328"/>
      <c r="M445" s="328"/>
      <c r="N445" s="328"/>
      <c r="O445" s="328"/>
      <c r="P445" s="328"/>
      <c r="S445" s="328"/>
      <c r="T445" s="374"/>
      <c r="AG445" s="333"/>
    </row>
    <row r="446" spans="1:33" s="317" customFormat="1" ht="12.75" customHeight="1" x14ac:dyDescent="0.3">
      <c r="A446" s="149"/>
      <c r="C446" s="328"/>
      <c r="D446" s="328"/>
      <c r="E446" s="328"/>
      <c r="F446" s="328"/>
      <c r="G446" s="328"/>
      <c r="H446" s="328"/>
      <c r="I446" s="328"/>
      <c r="J446" s="328"/>
      <c r="K446" s="328"/>
      <c r="L446" s="328"/>
      <c r="M446" s="328"/>
      <c r="N446" s="328"/>
      <c r="O446" s="328"/>
      <c r="P446" s="328"/>
      <c r="S446" s="328"/>
      <c r="T446" s="374"/>
      <c r="AG446" s="333"/>
    </row>
    <row r="447" spans="1:33" s="317" customFormat="1" ht="12.75" customHeight="1" x14ac:dyDescent="0.3">
      <c r="A447" s="149"/>
      <c r="C447" s="328"/>
      <c r="D447" s="328"/>
      <c r="E447" s="328"/>
      <c r="F447" s="328"/>
      <c r="G447" s="328"/>
      <c r="H447" s="328"/>
      <c r="I447" s="328"/>
      <c r="J447" s="328"/>
      <c r="K447" s="328"/>
      <c r="L447" s="328"/>
      <c r="M447" s="328"/>
      <c r="N447" s="328"/>
      <c r="O447" s="328"/>
      <c r="P447" s="328"/>
      <c r="S447" s="328"/>
      <c r="T447" s="374"/>
      <c r="AG447" s="333"/>
    </row>
    <row r="448" spans="1:33" s="317" customFormat="1" ht="12.75" customHeight="1" x14ac:dyDescent="0.3">
      <c r="A448" s="149"/>
      <c r="C448" s="328"/>
      <c r="D448" s="328"/>
      <c r="E448" s="328"/>
      <c r="F448" s="328"/>
      <c r="G448" s="328"/>
      <c r="H448" s="328"/>
      <c r="I448" s="328"/>
      <c r="J448" s="328"/>
      <c r="K448" s="328"/>
      <c r="L448" s="328"/>
      <c r="M448" s="328"/>
      <c r="N448" s="328"/>
      <c r="O448" s="328"/>
      <c r="P448" s="328"/>
      <c r="S448" s="328"/>
      <c r="T448" s="374"/>
      <c r="AG448" s="333"/>
    </row>
    <row r="449" spans="1:33" s="317" customFormat="1" ht="12.75" customHeight="1" x14ac:dyDescent="0.3">
      <c r="A449" s="149"/>
      <c r="C449" s="328"/>
      <c r="D449" s="328"/>
      <c r="E449" s="328"/>
      <c r="F449" s="328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S449" s="328"/>
      <c r="T449" s="374"/>
      <c r="AG449" s="333"/>
    </row>
    <row r="450" spans="1:33" s="317" customFormat="1" ht="12.75" customHeight="1" x14ac:dyDescent="0.3">
      <c r="A450" s="149"/>
      <c r="C450" s="328"/>
      <c r="D450" s="328"/>
      <c r="E450" s="328"/>
      <c r="F450" s="328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S450" s="328"/>
      <c r="T450" s="374"/>
      <c r="AG450" s="333"/>
    </row>
    <row r="451" spans="1:33" s="317" customFormat="1" ht="12.75" customHeight="1" x14ac:dyDescent="0.3">
      <c r="A451" s="149"/>
      <c r="C451" s="328"/>
      <c r="D451" s="328"/>
      <c r="E451" s="328"/>
      <c r="F451" s="328"/>
      <c r="G451" s="328"/>
      <c r="H451" s="328"/>
      <c r="I451" s="328"/>
      <c r="J451" s="328"/>
      <c r="K451" s="328"/>
      <c r="L451" s="328"/>
      <c r="M451" s="328"/>
      <c r="N451" s="328"/>
      <c r="O451" s="328"/>
      <c r="P451" s="328"/>
      <c r="S451" s="328"/>
      <c r="T451" s="374"/>
      <c r="AG451" s="333"/>
    </row>
    <row r="452" spans="1:33" s="317" customFormat="1" ht="12.75" customHeight="1" x14ac:dyDescent="0.3">
      <c r="A452" s="149"/>
      <c r="C452" s="328"/>
      <c r="D452" s="328"/>
      <c r="E452" s="328"/>
      <c r="F452" s="328"/>
      <c r="G452" s="328"/>
      <c r="H452" s="328"/>
      <c r="I452" s="328"/>
      <c r="J452" s="328"/>
      <c r="K452" s="328"/>
      <c r="L452" s="328"/>
      <c r="M452" s="328"/>
      <c r="N452" s="328"/>
      <c r="O452" s="328"/>
      <c r="P452" s="328"/>
      <c r="S452" s="328"/>
      <c r="T452" s="374"/>
      <c r="AG452" s="333"/>
    </row>
    <row r="453" spans="1:33" s="317" customFormat="1" ht="12.75" customHeight="1" x14ac:dyDescent="0.3">
      <c r="A453" s="149"/>
      <c r="C453" s="328"/>
      <c r="D453" s="328"/>
      <c r="E453" s="328"/>
      <c r="F453" s="328"/>
      <c r="G453" s="328"/>
      <c r="H453" s="328"/>
      <c r="I453" s="328"/>
      <c r="J453" s="328"/>
      <c r="K453" s="328"/>
      <c r="L453" s="328"/>
      <c r="M453" s="328"/>
      <c r="N453" s="328"/>
      <c r="O453" s="328"/>
      <c r="P453" s="328"/>
      <c r="S453" s="328"/>
      <c r="T453" s="374"/>
      <c r="AG453" s="333"/>
    </row>
    <row r="454" spans="1:33" s="317" customFormat="1" ht="12.75" customHeight="1" x14ac:dyDescent="0.3">
      <c r="A454" s="149"/>
      <c r="C454" s="328"/>
      <c r="D454" s="328"/>
      <c r="E454" s="328"/>
      <c r="F454" s="328"/>
      <c r="G454" s="328"/>
      <c r="H454" s="328"/>
      <c r="I454" s="328"/>
      <c r="J454" s="328"/>
      <c r="K454" s="328"/>
      <c r="L454" s="328"/>
      <c r="M454" s="328"/>
      <c r="N454" s="328"/>
      <c r="O454" s="328"/>
      <c r="P454" s="328"/>
      <c r="S454" s="328"/>
      <c r="T454" s="374"/>
      <c r="AG454" s="333"/>
    </row>
    <row r="455" spans="1:33" s="317" customFormat="1" ht="12.75" customHeight="1" x14ac:dyDescent="0.3">
      <c r="A455" s="149"/>
      <c r="C455" s="328"/>
      <c r="D455" s="328"/>
      <c r="E455" s="328"/>
      <c r="F455" s="328"/>
      <c r="G455" s="328"/>
      <c r="H455" s="328"/>
      <c r="I455" s="328"/>
      <c r="J455" s="328"/>
      <c r="K455" s="328"/>
      <c r="L455" s="328"/>
      <c r="M455" s="328"/>
      <c r="N455" s="328"/>
      <c r="O455" s="328"/>
      <c r="P455" s="328"/>
      <c r="S455" s="328"/>
      <c r="T455" s="374"/>
      <c r="AG455" s="333"/>
    </row>
    <row r="456" spans="1:33" s="317" customFormat="1" ht="12.75" customHeight="1" x14ac:dyDescent="0.3">
      <c r="A456" s="149"/>
      <c r="C456" s="328"/>
      <c r="D456" s="328"/>
      <c r="E456" s="328"/>
      <c r="F456" s="328"/>
      <c r="G456" s="328"/>
      <c r="H456" s="328"/>
      <c r="I456" s="328"/>
      <c r="J456" s="328"/>
      <c r="K456" s="328"/>
      <c r="L456" s="328"/>
      <c r="M456" s="328"/>
      <c r="N456" s="328"/>
      <c r="O456" s="328"/>
      <c r="P456" s="328"/>
      <c r="S456" s="328"/>
      <c r="T456" s="374"/>
      <c r="AG456" s="333"/>
    </row>
    <row r="457" spans="1:33" s="317" customFormat="1" ht="12.75" customHeight="1" x14ac:dyDescent="0.3">
      <c r="A457" s="149"/>
      <c r="C457" s="328"/>
      <c r="D457" s="328"/>
      <c r="E457" s="328"/>
      <c r="F457" s="328"/>
      <c r="G457" s="328"/>
      <c r="H457" s="328"/>
      <c r="I457" s="328"/>
      <c r="J457" s="328"/>
      <c r="K457" s="328"/>
      <c r="L457" s="328"/>
      <c r="M457" s="328"/>
      <c r="N457" s="328"/>
      <c r="O457" s="328"/>
      <c r="P457" s="328"/>
      <c r="S457" s="328"/>
      <c r="T457" s="374"/>
      <c r="AG457" s="333"/>
    </row>
    <row r="458" spans="1:33" s="317" customFormat="1" ht="12.75" customHeight="1" x14ac:dyDescent="0.3">
      <c r="A458" s="149"/>
      <c r="C458" s="328"/>
      <c r="D458" s="328"/>
      <c r="E458" s="328"/>
      <c r="F458" s="328"/>
      <c r="G458" s="328"/>
      <c r="H458" s="328"/>
      <c r="I458" s="328"/>
      <c r="J458" s="328"/>
      <c r="K458" s="328"/>
      <c r="L458" s="328"/>
      <c r="M458" s="328"/>
      <c r="N458" s="328"/>
      <c r="O458" s="328"/>
      <c r="P458" s="328"/>
      <c r="S458" s="328"/>
      <c r="T458" s="374"/>
      <c r="AG458" s="333"/>
    </row>
    <row r="459" spans="1:33" s="317" customFormat="1" ht="12.75" customHeight="1" x14ac:dyDescent="0.3">
      <c r="A459" s="149"/>
      <c r="C459" s="328"/>
      <c r="D459" s="328"/>
      <c r="E459" s="328"/>
      <c r="F459" s="328"/>
      <c r="G459" s="328"/>
      <c r="H459" s="328"/>
      <c r="I459" s="328"/>
      <c r="J459" s="328"/>
      <c r="K459" s="328"/>
      <c r="L459" s="328"/>
      <c r="M459" s="328"/>
      <c r="N459" s="328"/>
      <c r="O459" s="328"/>
      <c r="P459" s="328"/>
      <c r="S459" s="328"/>
      <c r="T459" s="374"/>
      <c r="AG459" s="333"/>
    </row>
    <row r="460" spans="1:33" s="317" customFormat="1" ht="12.75" customHeight="1" x14ac:dyDescent="0.3">
      <c r="A460" s="149"/>
      <c r="C460" s="328"/>
      <c r="D460" s="328"/>
      <c r="E460" s="328"/>
      <c r="F460" s="328"/>
      <c r="G460" s="328"/>
      <c r="H460" s="328"/>
      <c r="I460" s="328"/>
      <c r="J460" s="328"/>
      <c r="K460" s="328"/>
      <c r="L460" s="328"/>
      <c r="M460" s="328"/>
      <c r="N460" s="328"/>
      <c r="O460" s="328"/>
      <c r="P460" s="328"/>
      <c r="S460" s="328"/>
      <c r="T460" s="374"/>
      <c r="AG460" s="333"/>
    </row>
    <row r="461" spans="1:33" s="317" customFormat="1" ht="12.75" customHeight="1" x14ac:dyDescent="0.3">
      <c r="A461" s="149"/>
      <c r="C461" s="328"/>
      <c r="D461" s="328"/>
      <c r="E461" s="328"/>
      <c r="F461" s="328"/>
      <c r="G461" s="328"/>
      <c r="H461" s="328"/>
      <c r="I461" s="328"/>
      <c r="J461" s="328"/>
      <c r="K461" s="328"/>
      <c r="L461" s="328"/>
      <c r="M461" s="328"/>
      <c r="N461" s="328"/>
      <c r="O461" s="328"/>
      <c r="P461" s="328"/>
      <c r="S461" s="328"/>
      <c r="T461" s="374"/>
      <c r="AG461" s="333"/>
    </row>
    <row r="462" spans="1:33" s="317" customFormat="1" ht="12.75" customHeight="1" x14ac:dyDescent="0.3">
      <c r="A462" s="149"/>
      <c r="C462" s="328"/>
      <c r="D462" s="328"/>
      <c r="E462" s="328"/>
      <c r="F462" s="328"/>
      <c r="G462" s="328"/>
      <c r="H462" s="328"/>
      <c r="I462" s="328"/>
      <c r="J462" s="328"/>
      <c r="K462" s="328"/>
      <c r="L462" s="328"/>
      <c r="M462" s="328"/>
      <c r="N462" s="328"/>
      <c r="O462" s="328"/>
      <c r="P462" s="328"/>
      <c r="S462" s="328"/>
      <c r="T462" s="374"/>
      <c r="AG462" s="333"/>
    </row>
    <row r="463" spans="1:33" s="317" customFormat="1" ht="12.75" customHeight="1" x14ac:dyDescent="0.3">
      <c r="A463" s="149"/>
      <c r="C463" s="328"/>
      <c r="D463" s="328"/>
      <c r="E463" s="328"/>
      <c r="F463" s="328"/>
      <c r="G463" s="328"/>
      <c r="H463" s="328"/>
      <c r="I463" s="328"/>
      <c r="J463" s="328"/>
      <c r="K463" s="328"/>
      <c r="L463" s="328"/>
      <c r="M463" s="328"/>
      <c r="N463" s="328"/>
      <c r="O463" s="328"/>
      <c r="P463" s="328"/>
      <c r="S463" s="328"/>
      <c r="T463" s="374"/>
      <c r="AG463" s="333"/>
    </row>
    <row r="464" spans="1:33" s="317" customFormat="1" ht="12.75" customHeight="1" x14ac:dyDescent="0.3">
      <c r="A464" s="149"/>
      <c r="C464" s="328"/>
      <c r="D464" s="328"/>
      <c r="E464" s="328"/>
      <c r="F464" s="328"/>
      <c r="G464" s="328"/>
      <c r="H464" s="328"/>
      <c r="I464" s="328"/>
      <c r="J464" s="328"/>
      <c r="K464" s="328"/>
      <c r="L464" s="328"/>
      <c r="M464" s="328"/>
      <c r="N464" s="328"/>
      <c r="O464" s="328"/>
      <c r="P464" s="328"/>
      <c r="S464" s="328"/>
      <c r="T464" s="374"/>
      <c r="AG464" s="333"/>
    </row>
    <row r="465" spans="1:33" s="317" customFormat="1" ht="12.75" customHeight="1" x14ac:dyDescent="0.3">
      <c r="A465" s="149"/>
      <c r="C465" s="328"/>
      <c r="D465" s="328"/>
      <c r="E465" s="328"/>
      <c r="F465" s="328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S465" s="328"/>
      <c r="T465" s="374"/>
      <c r="AG465" s="333"/>
    </row>
    <row r="466" spans="1:33" s="317" customFormat="1" ht="12.75" customHeight="1" x14ac:dyDescent="0.3">
      <c r="A466" s="149"/>
      <c r="C466" s="328"/>
      <c r="D466" s="328"/>
      <c r="E466" s="328"/>
      <c r="F466" s="328"/>
      <c r="G466" s="328"/>
      <c r="H466" s="328"/>
      <c r="I466" s="328"/>
      <c r="J466" s="328"/>
      <c r="K466" s="328"/>
      <c r="L466" s="328"/>
      <c r="M466" s="328"/>
      <c r="N466" s="328"/>
      <c r="O466" s="328"/>
      <c r="P466" s="328"/>
      <c r="S466" s="328"/>
      <c r="T466" s="374"/>
      <c r="AG466" s="333"/>
    </row>
    <row r="467" spans="1:33" s="317" customFormat="1" ht="12.75" customHeight="1" x14ac:dyDescent="0.3">
      <c r="A467" s="149"/>
      <c r="C467" s="328"/>
      <c r="D467" s="328"/>
      <c r="E467" s="328"/>
      <c r="F467" s="328"/>
      <c r="G467" s="328"/>
      <c r="H467" s="328"/>
      <c r="I467" s="328"/>
      <c r="J467" s="328"/>
      <c r="K467" s="328"/>
      <c r="L467" s="328"/>
      <c r="M467" s="328"/>
      <c r="N467" s="328"/>
      <c r="O467" s="328"/>
      <c r="P467" s="328"/>
      <c r="S467" s="328"/>
      <c r="T467" s="374"/>
      <c r="AG467" s="333"/>
    </row>
    <row r="468" spans="1:33" s="317" customFormat="1" ht="12.75" customHeight="1" x14ac:dyDescent="0.3">
      <c r="A468" s="149"/>
      <c r="C468" s="328"/>
      <c r="D468" s="328"/>
      <c r="E468" s="328"/>
      <c r="F468" s="328"/>
      <c r="G468" s="328"/>
      <c r="H468" s="328"/>
      <c r="I468" s="328"/>
      <c r="J468" s="328"/>
      <c r="K468" s="328"/>
      <c r="L468" s="328"/>
      <c r="M468" s="328"/>
      <c r="N468" s="328"/>
      <c r="O468" s="328"/>
      <c r="P468" s="328"/>
      <c r="S468" s="328"/>
      <c r="T468" s="374"/>
      <c r="AG468" s="333"/>
    </row>
    <row r="469" spans="1:33" s="317" customFormat="1" ht="12.75" customHeight="1" x14ac:dyDescent="0.3">
      <c r="A469" s="149"/>
      <c r="C469" s="328"/>
      <c r="D469" s="328"/>
      <c r="E469" s="328"/>
      <c r="F469" s="328"/>
      <c r="G469" s="328"/>
      <c r="H469" s="328"/>
      <c r="I469" s="328"/>
      <c r="J469" s="328"/>
      <c r="K469" s="328"/>
      <c r="L469" s="328"/>
      <c r="M469" s="328"/>
      <c r="N469" s="328"/>
      <c r="O469" s="328"/>
      <c r="P469" s="328"/>
      <c r="S469" s="328"/>
      <c r="T469" s="374"/>
      <c r="AG469" s="333"/>
    </row>
    <row r="470" spans="1:33" s="317" customFormat="1" ht="12.75" customHeight="1" x14ac:dyDescent="0.3">
      <c r="A470" s="149"/>
      <c r="C470" s="328"/>
      <c r="D470" s="328"/>
      <c r="E470" s="328"/>
      <c r="F470" s="328"/>
      <c r="G470" s="328"/>
      <c r="H470" s="328"/>
      <c r="I470" s="328"/>
      <c r="J470" s="328"/>
      <c r="K470" s="328"/>
      <c r="L470" s="328"/>
      <c r="M470" s="328"/>
      <c r="N470" s="328"/>
      <c r="O470" s="328"/>
      <c r="P470" s="328"/>
      <c r="S470" s="328"/>
      <c r="T470" s="374"/>
      <c r="AG470" s="333"/>
    </row>
    <row r="471" spans="1:33" s="317" customFormat="1" ht="12.75" customHeight="1" x14ac:dyDescent="0.3">
      <c r="A471" s="149"/>
      <c r="C471" s="328"/>
      <c r="D471" s="328"/>
      <c r="E471" s="328"/>
      <c r="F471" s="328"/>
      <c r="G471" s="328"/>
      <c r="H471" s="328"/>
      <c r="I471" s="328"/>
      <c r="J471" s="328"/>
      <c r="K471" s="328"/>
      <c r="L471" s="328"/>
      <c r="M471" s="328"/>
      <c r="N471" s="328"/>
      <c r="O471" s="328"/>
      <c r="P471" s="328"/>
      <c r="S471" s="328"/>
      <c r="T471" s="374"/>
      <c r="AG471" s="333"/>
    </row>
    <row r="472" spans="1:33" s="317" customFormat="1" ht="12.75" customHeight="1" x14ac:dyDescent="0.3">
      <c r="A472" s="149"/>
      <c r="C472" s="328"/>
      <c r="D472" s="328"/>
      <c r="E472" s="328"/>
      <c r="F472" s="328"/>
      <c r="G472" s="328"/>
      <c r="H472" s="328"/>
      <c r="I472" s="328"/>
      <c r="J472" s="328"/>
      <c r="K472" s="328"/>
      <c r="L472" s="328"/>
      <c r="M472" s="328"/>
      <c r="N472" s="328"/>
      <c r="O472" s="328"/>
      <c r="P472" s="328"/>
      <c r="S472" s="328"/>
      <c r="T472" s="374"/>
      <c r="AG472" s="333"/>
    </row>
    <row r="473" spans="1:33" s="317" customFormat="1" ht="12.75" customHeight="1" x14ac:dyDescent="0.3">
      <c r="A473" s="149"/>
      <c r="C473" s="328"/>
      <c r="D473" s="328"/>
      <c r="E473" s="328"/>
      <c r="F473" s="328"/>
      <c r="G473" s="328"/>
      <c r="H473" s="328"/>
      <c r="I473" s="328"/>
      <c r="J473" s="328"/>
      <c r="K473" s="328"/>
      <c r="L473" s="328"/>
      <c r="M473" s="328"/>
      <c r="N473" s="328"/>
      <c r="O473" s="328"/>
      <c r="P473" s="328"/>
      <c r="S473" s="328"/>
      <c r="T473" s="374"/>
      <c r="AG473" s="333"/>
    </row>
    <row r="474" spans="1:33" s="317" customFormat="1" ht="12.75" customHeight="1" x14ac:dyDescent="0.3">
      <c r="A474" s="149"/>
      <c r="C474" s="328"/>
      <c r="D474" s="328"/>
      <c r="E474" s="328"/>
      <c r="F474" s="328"/>
      <c r="G474" s="328"/>
      <c r="H474" s="328"/>
      <c r="I474" s="328"/>
      <c r="J474" s="328"/>
      <c r="K474" s="328"/>
      <c r="L474" s="328"/>
      <c r="M474" s="328"/>
      <c r="N474" s="328"/>
      <c r="O474" s="328"/>
      <c r="P474" s="328"/>
      <c r="S474" s="328"/>
      <c r="T474" s="374"/>
      <c r="AG474" s="333"/>
    </row>
    <row r="475" spans="1:33" s="317" customFormat="1" ht="12.75" customHeight="1" x14ac:dyDescent="0.3">
      <c r="A475" s="149"/>
      <c r="C475" s="328"/>
      <c r="D475" s="328"/>
      <c r="E475" s="328"/>
      <c r="F475" s="328"/>
      <c r="G475" s="328"/>
      <c r="H475" s="328"/>
      <c r="I475" s="328"/>
      <c r="J475" s="328"/>
      <c r="K475" s="328"/>
      <c r="L475" s="328"/>
      <c r="M475" s="328"/>
      <c r="N475" s="328"/>
      <c r="O475" s="328"/>
      <c r="P475" s="328"/>
      <c r="S475" s="328"/>
      <c r="T475" s="374"/>
      <c r="AG475" s="333"/>
    </row>
    <row r="476" spans="1:33" s="317" customFormat="1" ht="12.75" customHeight="1" x14ac:dyDescent="0.3">
      <c r="A476" s="149"/>
      <c r="C476" s="328"/>
      <c r="D476" s="328"/>
      <c r="E476" s="328"/>
      <c r="F476" s="328"/>
      <c r="G476" s="328"/>
      <c r="H476" s="328"/>
      <c r="I476" s="328"/>
      <c r="J476" s="328"/>
      <c r="K476" s="328"/>
      <c r="L476" s="328"/>
      <c r="M476" s="328"/>
      <c r="N476" s="328"/>
      <c r="O476" s="328"/>
      <c r="P476" s="328"/>
      <c r="S476" s="328"/>
      <c r="T476" s="374"/>
      <c r="AG476" s="333"/>
    </row>
    <row r="477" spans="1:33" s="317" customFormat="1" ht="12.75" customHeight="1" x14ac:dyDescent="0.3">
      <c r="A477" s="149"/>
      <c r="C477" s="328"/>
      <c r="D477" s="328"/>
      <c r="E477" s="328"/>
      <c r="F477" s="328"/>
      <c r="G477" s="328"/>
      <c r="H477" s="328"/>
      <c r="I477" s="328"/>
      <c r="J477" s="328"/>
      <c r="K477" s="328"/>
      <c r="L477" s="328"/>
      <c r="M477" s="328"/>
      <c r="N477" s="328"/>
      <c r="O477" s="328"/>
      <c r="P477" s="328"/>
      <c r="S477" s="328"/>
      <c r="T477" s="374"/>
      <c r="AG477" s="333"/>
    </row>
    <row r="478" spans="1:33" s="317" customFormat="1" ht="12.75" customHeight="1" x14ac:dyDescent="0.3">
      <c r="A478" s="149"/>
      <c r="C478" s="328"/>
      <c r="D478" s="328"/>
      <c r="E478" s="328"/>
      <c r="F478" s="328"/>
      <c r="G478" s="328"/>
      <c r="H478" s="328"/>
      <c r="I478" s="328"/>
      <c r="J478" s="328"/>
      <c r="K478" s="328"/>
      <c r="L478" s="328"/>
      <c r="M478" s="328"/>
      <c r="N478" s="328"/>
      <c r="O478" s="328"/>
      <c r="P478" s="328"/>
      <c r="S478" s="328"/>
      <c r="T478" s="374"/>
      <c r="AG478" s="333"/>
    </row>
    <row r="479" spans="1:33" s="317" customFormat="1" ht="12.75" customHeight="1" x14ac:dyDescent="0.3">
      <c r="A479" s="149"/>
      <c r="C479" s="328"/>
      <c r="D479" s="328"/>
      <c r="E479" s="328"/>
      <c r="F479" s="328"/>
      <c r="G479" s="328"/>
      <c r="H479" s="328"/>
      <c r="I479" s="328"/>
      <c r="J479" s="328"/>
      <c r="K479" s="328"/>
      <c r="L479" s="328"/>
      <c r="M479" s="328"/>
      <c r="N479" s="328"/>
      <c r="O479" s="328"/>
      <c r="P479" s="328"/>
      <c r="S479" s="328"/>
      <c r="T479" s="374"/>
      <c r="AG479" s="333"/>
    </row>
    <row r="480" spans="1:33" s="317" customFormat="1" ht="12.75" customHeight="1" x14ac:dyDescent="0.3">
      <c r="A480" s="149"/>
      <c r="C480" s="328"/>
      <c r="D480" s="328"/>
      <c r="E480" s="328"/>
      <c r="F480" s="328"/>
      <c r="G480" s="328"/>
      <c r="H480" s="328"/>
      <c r="I480" s="328"/>
      <c r="J480" s="328"/>
      <c r="K480" s="328"/>
      <c r="L480" s="328"/>
      <c r="M480" s="328"/>
      <c r="N480" s="328"/>
      <c r="O480" s="328"/>
      <c r="P480" s="328"/>
      <c r="S480" s="328"/>
      <c r="T480" s="374"/>
      <c r="AG480" s="333"/>
    </row>
    <row r="481" spans="1:33" s="317" customFormat="1" ht="12.75" customHeight="1" x14ac:dyDescent="0.3">
      <c r="A481" s="149"/>
      <c r="C481" s="328"/>
      <c r="D481" s="328"/>
      <c r="E481" s="328"/>
      <c r="F481" s="328"/>
      <c r="G481" s="328"/>
      <c r="H481" s="328"/>
      <c r="I481" s="328"/>
      <c r="J481" s="328"/>
      <c r="K481" s="328"/>
      <c r="L481" s="328"/>
      <c r="M481" s="328"/>
      <c r="N481" s="328"/>
      <c r="O481" s="328"/>
      <c r="P481" s="328"/>
      <c r="S481" s="328"/>
      <c r="T481" s="374"/>
      <c r="AG481" s="333"/>
    </row>
    <row r="482" spans="1:33" s="317" customFormat="1" ht="12.75" customHeight="1" x14ac:dyDescent="0.3">
      <c r="A482" s="149"/>
      <c r="C482" s="328"/>
      <c r="D482" s="328"/>
      <c r="E482" s="328"/>
      <c r="F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S482" s="328"/>
      <c r="T482" s="374"/>
      <c r="AG482" s="333"/>
    </row>
    <row r="483" spans="1:33" s="317" customFormat="1" ht="12.75" customHeight="1" x14ac:dyDescent="0.3">
      <c r="A483" s="149"/>
      <c r="C483" s="328"/>
      <c r="D483" s="328"/>
      <c r="E483" s="328"/>
      <c r="F483" s="328"/>
      <c r="G483" s="328"/>
      <c r="H483" s="328"/>
      <c r="I483" s="328"/>
      <c r="J483" s="328"/>
      <c r="K483" s="328"/>
      <c r="L483" s="328"/>
      <c r="M483" s="328"/>
      <c r="N483" s="328"/>
      <c r="O483" s="328"/>
      <c r="P483" s="328"/>
      <c r="S483" s="328"/>
      <c r="T483" s="374"/>
      <c r="AG483" s="333"/>
    </row>
    <row r="484" spans="1:33" s="317" customFormat="1" ht="12.75" customHeight="1" x14ac:dyDescent="0.3">
      <c r="A484" s="149"/>
      <c r="C484" s="328"/>
      <c r="D484" s="328"/>
      <c r="E484" s="328"/>
      <c r="F484" s="328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  <c r="S484" s="328"/>
      <c r="T484" s="374"/>
      <c r="AG484" s="333"/>
    </row>
    <row r="485" spans="1:33" s="317" customFormat="1" ht="12.75" customHeight="1" x14ac:dyDescent="0.3">
      <c r="A485" s="149"/>
      <c r="C485" s="328"/>
      <c r="D485" s="328"/>
      <c r="E485" s="328"/>
      <c r="F485" s="328"/>
      <c r="G485" s="328"/>
      <c r="H485" s="328"/>
      <c r="I485" s="328"/>
      <c r="J485" s="328"/>
      <c r="K485" s="328"/>
      <c r="L485" s="328"/>
      <c r="M485" s="328"/>
      <c r="N485" s="328"/>
      <c r="O485" s="328"/>
      <c r="P485" s="328"/>
      <c r="S485" s="328"/>
      <c r="T485" s="374"/>
      <c r="AG485" s="333"/>
    </row>
    <row r="486" spans="1:33" s="317" customFormat="1" ht="12.75" customHeight="1" x14ac:dyDescent="0.3">
      <c r="A486" s="149"/>
      <c r="C486" s="328"/>
      <c r="D486" s="328"/>
      <c r="E486" s="328"/>
      <c r="F486" s="328"/>
      <c r="G486" s="328"/>
      <c r="H486" s="328"/>
      <c r="I486" s="328"/>
      <c r="J486" s="328"/>
      <c r="K486" s="328"/>
      <c r="L486" s="328"/>
      <c r="M486" s="328"/>
      <c r="N486" s="328"/>
      <c r="O486" s="328"/>
      <c r="P486" s="328"/>
      <c r="S486" s="328"/>
      <c r="T486" s="374"/>
      <c r="AG486" s="333"/>
    </row>
    <row r="487" spans="1:33" s="317" customFormat="1" ht="12.75" customHeight="1" x14ac:dyDescent="0.3">
      <c r="A487" s="149"/>
      <c r="C487" s="328"/>
      <c r="D487" s="328"/>
      <c r="E487" s="328"/>
      <c r="F487" s="328"/>
      <c r="G487" s="328"/>
      <c r="H487" s="328"/>
      <c r="I487" s="328"/>
      <c r="J487" s="328"/>
      <c r="K487" s="328"/>
      <c r="L487" s="328"/>
      <c r="M487" s="328"/>
      <c r="N487" s="328"/>
      <c r="O487" s="328"/>
      <c r="P487" s="328"/>
      <c r="S487" s="328"/>
      <c r="T487" s="374"/>
      <c r="AG487" s="333"/>
    </row>
    <row r="488" spans="1:33" s="317" customFormat="1" ht="12.75" customHeight="1" x14ac:dyDescent="0.3">
      <c r="A488" s="149"/>
      <c r="C488" s="328"/>
      <c r="D488" s="328"/>
      <c r="E488" s="328"/>
      <c r="F488" s="328"/>
      <c r="G488" s="328"/>
      <c r="H488" s="328"/>
      <c r="I488" s="328"/>
      <c r="J488" s="328"/>
      <c r="K488" s="328"/>
      <c r="L488" s="328"/>
      <c r="M488" s="328"/>
      <c r="N488" s="328"/>
      <c r="O488" s="328"/>
      <c r="P488" s="328"/>
      <c r="S488" s="328"/>
      <c r="T488" s="374"/>
      <c r="AG488" s="333"/>
    </row>
    <row r="489" spans="1:33" s="317" customFormat="1" ht="12.75" customHeight="1" x14ac:dyDescent="0.3">
      <c r="A489" s="149"/>
      <c r="C489" s="328"/>
      <c r="D489" s="328"/>
      <c r="E489" s="328"/>
      <c r="F489" s="328"/>
      <c r="G489" s="328"/>
      <c r="H489" s="328"/>
      <c r="I489" s="328"/>
      <c r="J489" s="328"/>
      <c r="K489" s="328"/>
      <c r="L489" s="328"/>
      <c r="M489" s="328"/>
      <c r="N489" s="328"/>
      <c r="O489" s="328"/>
      <c r="P489" s="328"/>
      <c r="S489" s="328"/>
      <c r="T489" s="374"/>
      <c r="AG489" s="333"/>
    </row>
    <row r="490" spans="1:33" s="317" customFormat="1" ht="12.75" customHeight="1" x14ac:dyDescent="0.3">
      <c r="A490" s="149"/>
      <c r="C490" s="328"/>
      <c r="D490" s="328"/>
      <c r="E490" s="328"/>
      <c r="F490" s="328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S490" s="328"/>
      <c r="T490" s="374"/>
      <c r="AG490" s="333"/>
    </row>
    <row r="491" spans="1:33" s="317" customFormat="1" ht="12.75" customHeight="1" x14ac:dyDescent="0.3">
      <c r="A491" s="149"/>
      <c r="C491" s="328"/>
      <c r="D491" s="328"/>
      <c r="E491" s="328"/>
      <c r="F491" s="328"/>
      <c r="G491" s="328"/>
      <c r="H491" s="328"/>
      <c r="I491" s="328"/>
      <c r="J491" s="328"/>
      <c r="K491" s="328"/>
      <c r="L491" s="328"/>
      <c r="M491" s="328"/>
      <c r="N491" s="328"/>
      <c r="O491" s="328"/>
      <c r="P491" s="328"/>
      <c r="S491" s="328"/>
      <c r="T491" s="374"/>
      <c r="AG491" s="333"/>
    </row>
    <row r="492" spans="1:33" s="317" customFormat="1" ht="12.75" customHeight="1" x14ac:dyDescent="0.3">
      <c r="A492" s="149"/>
      <c r="C492" s="328"/>
      <c r="D492" s="328"/>
      <c r="E492" s="328"/>
      <c r="F492" s="328"/>
      <c r="G492" s="328"/>
      <c r="H492" s="328"/>
      <c r="I492" s="328"/>
      <c r="J492" s="328"/>
      <c r="K492" s="328"/>
      <c r="L492" s="328"/>
      <c r="M492" s="328"/>
      <c r="N492" s="328"/>
      <c r="O492" s="328"/>
      <c r="P492" s="328"/>
      <c r="S492" s="328"/>
      <c r="T492" s="374"/>
      <c r="AG492" s="333"/>
    </row>
    <row r="493" spans="1:33" s="317" customFormat="1" ht="12.75" customHeight="1" x14ac:dyDescent="0.3">
      <c r="A493" s="149"/>
      <c r="C493" s="328"/>
      <c r="D493" s="328"/>
      <c r="E493" s="328"/>
      <c r="F493" s="328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S493" s="328"/>
      <c r="T493" s="374"/>
      <c r="AG493" s="333"/>
    </row>
    <row r="494" spans="1:33" s="317" customFormat="1" ht="12.75" customHeight="1" x14ac:dyDescent="0.3">
      <c r="A494" s="149"/>
      <c r="C494" s="328"/>
      <c r="D494" s="328"/>
      <c r="E494" s="328"/>
      <c r="F494" s="328"/>
      <c r="G494" s="328"/>
      <c r="H494" s="328"/>
      <c r="I494" s="328"/>
      <c r="J494" s="328"/>
      <c r="K494" s="328"/>
      <c r="L494" s="328"/>
      <c r="M494" s="328"/>
      <c r="N494" s="328"/>
      <c r="O494" s="328"/>
      <c r="P494" s="328"/>
      <c r="S494" s="328"/>
      <c r="T494" s="374"/>
      <c r="AG494" s="333"/>
    </row>
    <row r="495" spans="1:33" s="317" customFormat="1" ht="12.75" customHeight="1" x14ac:dyDescent="0.3">
      <c r="A495" s="149"/>
      <c r="C495" s="328"/>
      <c r="D495" s="328"/>
      <c r="E495" s="328"/>
      <c r="F495" s="328"/>
      <c r="G495" s="328"/>
      <c r="H495" s="328"/>
      <c r="I495" s="328"/>
      <c r="J495" s="328"/>
      <c r="K495" s="328"/>
      <c r="L495" s="328"/>
      <c r="M495" s="328"/>
      <c r="N495" s="328"/>
      <c r="O495" s="328"/>
      <c r="P495" s="328"/>
      <c r="S495" s="328"/>
      <c r="T495" s="374"/>
      <c r="AG495" s="333"/>
    </row>
    <row r="496" spans="1:33" s="317" customFormat="1" ht="12.75" customHeight="1" x14ac:dyDescent="0.3">
      <c r="A496" s="149"/>
      <c r="C496" s="328"/>
      <c r="D496" s="328"/>
      <c r="E496" s="328"/>
      <c r="F496" s="328"/>
      <c r="G496" s="328"/>
      <c r="H496" s="328"/>
      <c r="I496" s="328"/>
      <c r="J496" s="328"/>
      <c r="K496" s="328"/>
      <c r="L496" s="328"/>
      <c r="M496" s="328"/>
      <c r="N496" s="328"/>
      <c r="O496" s="328"/>
      <c r="P496" s="328"/>
      <c r="S496" s="328"/>
      <c r="T496" s="374"/>
      <c r="AG496" s="333"/>
    </row>
    <row r="497" spans="1:33" s="317" customFormat="1" ht="12.75" customHeight="1" x14ac:dyDescent="0.3">
      <c r="A497" s="149"/>
      <c r="C497" s="328"/>
      <c r="D497" s="328"/>
      <c r="E497" s="328"/>
      <c r="F497" s="328"/>
      <c r="G497" s="328"/>
      <c r="H497" s="328"/>
      <c r="I497" s="328"/>
      <c r="J497" s="328"/>
      <c r="K497" s="328"/>
      <c r="L497" s="328"/>
      <c r="M497" s="328"/>
      <c r="N497" s="328"/>
      <c r="O497" s="328"/>
      <c r="P497" s="328"/>
      <c r="S497" s="328"/>
      <c r="T497" s="374"/>
      <c r="AG497" s="333"/>
    </row>
    <row r="498" spans="1:33" s="317" customFormat="1" ht="12.75" customHeight="1" x14ac:dyDescent="0.3">
      <c r="A498" s="149"/>
      <c r="C498" s="328"/>
      <c r="D498" s="328"/>
      <c r="E498" s="328"/>
      <c r="F498" s="328"/>
      <c r="G498" s="328"/>
      <c r="H498" s="328"/>
      <c r="I498" s="328"/>
      <c r="J498" s="328"/>
      <c r="K498" s="328"/>
      <c r="L498" s="328"/>
      <c r="M498" s="328"/>
      <c r="N498" s="328"/>
      <c r="O498" s="328"/>
      <c r="P498" s="328"/>
      <c r="S498" s="328"/>
      <c r="T498" s="374"/>
      <c r="AG498" s="333"/>
    </row>
    <row r="499" spans="1:33" s="317" customFormat="1" ht="12.75" customHeight="1" x14ac:dyDescent="0.3">
      <c r="A499" s="149"/>
      <c r="C499" s="328"/>
      <c r="D499" s="328"/>
      <c r="E499" s="328"/>
      <c r="F499" s="328"/>
      <c r="G499" s="328"/>
      <c r="H499" s="328"/>
      <c r="I499" s="328"/>
      <c r="J499" s="328"/>
      <c r="K499" s="328"/>
      <c r="L499" s="328"/>
      <c r="M499" s="328"/>
      <c r="N499" s="328"/>
      <c r="O499" s="328"/>
      <c r="P499" s="328"/>
      <c r="S499" s="328"/>
      <c r="T499" s="374"/>
      <c r="AG499" s="333"/>
    </row>
    <row r="500" spans="1:33" s="317" customFormat="1" ht="12.75" customHeight="1" x14ac:dyDescent="0.3">
      <c r="A500" s="149"/>
      <c r="C500" s="328"/>
      <c r="D500" s="328"/>
      <c r="E500" s="328"/>
      <c r="F500" s="328"/>
      <c r="G500" s="328"/>
      <c r="H500" s="328"/>
      <c r="I500" s="328"/>
      <c r="J500" s="328"/>
      <c r="K500" s="328"/>
      <c r="L500" s="328"/>
      <c r="M500" s="328"/>
      <c r="N500" s="328"/>
      <c r="O500" s="328"/>
      <c r="P500" s="328"/>
      <c r="S500" s="328"/>
      <c r="T500" s="374"/>
      <c r="AG500" s="333"/>
    </row>
    <row r="501" spans="1:33" s="317" customFormat="1" ht="12.75" customHeight="1" x14ac:dyDescent="0.3">
      <c r="A501" s="149"/>
      <c r="C501" s="328"/>
      <c r="D501" s="328"/>
      <c r="E501" s="328"/>
      <c r="F501" s="328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S501" s="328"/>
      <c r="T501" s="374"/>
      <c r="AG501" s="333"/>
    </row>
    <row r="502" spans="1:33" s="317" customFormat="1" ht="12.75" customHeight="1" x14ac:dyDescent="0.3">
      <c r="A502" s="149"/>
      <c r="C502" s="328"/>
      <c r="D502" s="328"/>
      <c r="E502" s="328"/>
      <c r="F502" s="328"/>
      <c r="G502" s="328"/>
      <c r="H502" s="328"/>
      <c r="I502" s="328"/>
      <c r="J502" s="328"/>
      <c r="K502" s="328"/>
      <c r="L502" s="328"/>
      <c r="M502" s="328"/>
      <c r="N502" s="328"/>
      <c r="O502" s="328"/>
      <c r="P502" s="328"/>
      <c r="S502" s="328"/>
      <c r="T502" s="374"/>
      <c r="AG502" s="333"/>
    </row>
    <row r="503" spans="1:33" s="317" customFormat="1" ht="12.75" customHeight="1" x14ac:dyDescent="0.3">
      <c r="A503" s="149"/>
      <c r="C503" s="328"/>
      <c r="D503" s="328"/>
      <c r="E503" s="328"/>
      <c r="F503" s="328"/>
      <c r="G503" s="328"/>
      <c r="H503" s="328"/>
      <c r="I503" s="328"/>
      <c r="J503" s="328"/>
      <c r="K503" s="328"/>
      <c r="L503" s="328"/>
      <c r="M503" s="328"/>
      <c r="N503" s="328"/>
      <c r="O503" s="328"/>
      <c r="P503" s="328"/>
      <c r="S503" s="328"/>
      <c r="T503" s="374"/>
      <c r="AG503" s="333"/>
    </row>
    <row r="504" spans="1:33" s="317" customFormat="1" ht="12.75" customHeight="1" x14ac:dyDescent="0.3">
      <c r="A504" s="149"/>
      <c r="C504" s="328"/>
      <c r="D504" s="328"/>
      <c r="E504" s="328"/>
      <c r="F504" s="328"/>
      <c r="G504" s="328"/>
      <c r="H504" s="328"/>
      <c r="I504" s="328"/>
      <c r="J504" s="328"/>
      <c r="K504" s="328"/>
      <c r="L504" s="328"/>
      <c r="M504" s="328"/>
      <c r="N504" s="328"/>
      <c r="O504" s="328"/>
      <c r="P504" s="328"/>
      <c r="S504" s="328"/>
      <c r="T504" s="374"/>
      <c r="AG504" s="333"/>
    </row>
    <row r="505" spans="1:33" s="317" customFormat="1" ht="12.75" customHeight="1" x14ac:dyDescent="0.3">
      <c r="A505" s="149"/>
      <c r="C505" s="328"/>
      <c r="D505" s="328"/>
      <c r="E505" s="328"/>
      <c r="F505" s="328"/>
      <c r="G505" s="328"/>
      <c r="H505" s="328"/>
      <c r="I505" s="328"/>
      <c r="J505" s="328"/>
      <c r="K505" s="328"/>
      <c r="L505" s="328"/>
      <c r="M505" s="328"/>
      <c r="N505" s="328"/>
      <c r="O505" s="328"/>
      <c r="P505" s="328"/>
      <c r="S505" s="328"/>
      <c r="T505" s="374"/>
      <c r="AG505" s="333"/>
    </row>
    <row r="506" spans="1:33" s="317" customFormat="1" ht="12.75" customHeight="1" x14ac:dyDescent="0.3">
      <c r="A506" s="149"/>
      <c r="C506" s="328"/>
      <c r="D506" s="328"/>
      <c r="E506" s="328"/>
      <c r="F506" s="328"/>
      <c r="G506" s="328"/>
      <c r="H506" s="328"/>
      <c r="I506" s="328"/>
      <c r="J506" s="328"/>
      <c r="K506" s="328"/>
      <c r="L506" s="328"/>
      <c r="M506" s="328"/>
      <c r="N506" s="328"/>
      <c r="O506" s="328"/>
      <c r="P506" s="328"/>
      <c r="S506" s="328"/>
      <c r="T506" s="374"/>
      <c r="AG506" s="333"/>
    </row>
    <row r="507" spans="1:33" s="317" customFormat="1" ht="12.75" customHeight="1" x14ac:dyDescent="0.3">
      <c r="A507" s="149"/>
      <c r="C507" s="328"/>
      <c r="D507" s="328"/>
      <c r="E507" s="328"/>
      <c r="F507" s="328"/>
      <c r="G507" s="328"/>
      <c r="H507" s="328"/>
      <c r="I507" s="328"/>
      <c r="J507" s="328"/>
      <c r="K507" s="328"/>
      <c r="L507" s="328"/>
      <c r="M507" s="328"/>
      <c r="N507" s="328"/>
      <c r="O507" s="328"/>
      <c r="P507" s="328"/>
      <c r="S507" s="328"/>
      <c r="T507" s="374"/>
      <c r="AG507" s="333"/>
    </row>
    <row r="508" spans="1:33" s="317" customFormat="1" ht="12.75" customHeight="1" x14ac:dyDescent="0.3">
      <c r="A508" s="149"/>
      <c r="C508" s="328"/>
      <c r="D508" s="328"/>
      <c r="E508" s="328"/>
      <c r="F508" s="328"/>
      <c r="G508" s="328"/>
      <c r="H508" s="328"/>
      <c r="I508" s="328"/>
      <c r="J508" s="328"/>
      <c r="K508" s="328"/>
      <c r="L508" s="328"/>
      <c r="M508" s="328"/>
      <c r="N508" s="328"/>
      <c r="O508" s="328"/>
      <c r="P508" s="328"/>
      <c r="S508" s="328"/>
      <c r="T508" s="374"/>
      <c r="AG508" s="333"/>
    </row>
    <row r="509" spans="1:33" s="317" customFormat="1" ht="12.75" customHeight="1" x14ac:dyDescent="0.3">
      <c r="A509" s="149"/>
      <c r="C509" s="328"/>
      <c r="D509" s="328"/>
      <c r="E509" s="328"/>
      <c r="F509" s="328"/>
      <c r="G509" s="328"/>
      <c r="H509" s="328"/>
      <c r="I509" s="328"/>
      <c r="J509" s="328"/>
      <c r="K509" s="328"/>
      <c r="L509" s="328"/>
      <c r="M509" s="328"/>
      <c r="N509" s="328"/>
      <c r="O509" s="328"/>
      <c r="P509" s="328"/>
      <c r="S509" s="328"/>
      <c r="T509" s="374"/>
      <c r="AG509" s="333"/>
    </row>
    <row r="510" spans="1:33" s="317" customFormat="1" ht="12.75" customHeight="1" x14ac:dyDescent="0.3">
      <c r="A510" s="149"/>
      <c r="C510" s="328"/>
      <c r="D510" s="328"/>
      <c r="E510" s="328"/>
      <c r="F510" s="328"/>
      <c r="G510" s="328"/>
      <c r="H510" s="328"/>
      <c r="I510" s="328"/>
      <c r="J510" s="328"/>
      <c r="K510" s="328"/>
      <c r="L510" s="328"/>
      <c r="M510" s="328"/>
      <c r="N510" s="328"/>
      <c r="O510" s="328"/>
      <c r="P510" s="328"/>
      <c r="S510" s="328"/>
      <c r="T510" s="374"/>
      <c r="AG510" s="333"/>
    </row>
    <row r="511" spans="1:33" s="317" customFormat="1" ht="12.75" customHeight="1" x14ac:dyDescent="0.3">
      <c r="A511" s="149"/>
      <c r="C511" s="328"/>
      <c r="D511" s="328"/>
      <c r="E511" s="328"/>
      <c r="F511" s="328"/>
      <c r="G511" s="328"/>
      <c r="H511" s="328"/>
      <c r="I511" s="328"/>
      <c r="J511" s="328"/>
      <c r="K511" s="328"/>
      <c r="L511" s="328"/>
      <c r="M511" s="328"/>
      <c r="N511" s="328"/>
      <c r="O511" s="328"/>
      <c r="P511" s="328"/>
      <c r="S511" s="328"/>
      <c r="T511" s="374"/>
      <c r="AG511" s="333"/>
    </row>
    <row r="512" spans="1:33" s="317" customFormat="1" ht="12.75" customHeight="1" x14ac:dyDescent="0.3">
      <c r="A512" s="149"/>
      <c r="C512" s="328"/>
      <c r="D512" s="328"/>
      <c r="E512" s="328"/>
      <c r="F512" s="328"/>
      <c r="G512" s="328"/>
      <c r="H512" s="328"/>
      <c r="I512" s="328"/>
      <c r="J512" s="328"/>
      <c r="K512" s="328"/>
      <c r="L512" s="328"/>
      <c r="M512" s="328"/>
      <c r="N512" s="328"/>
      <c r="O512" s="328"/>
      <c r="P512" s="328"/>
      <c r="S512" s="328"/>
      <c r="T512" s="374"/>
      <c r="AG512" s="333"/>
    </row>
    <row r="513" spans="1:33" s="317" customFormat="1" ht="12.75" customHeight="1" x14ac:dyDescent="0.3">
      <c r="A513" s="149"/>
      <c r="C513" s="328"/>
      <c r="D513" s="328"/>
      <c r="E513" s="328"/>
      <c r="F513" s="328"/>
      <c r="G513" s="328"/>
      <c r="H513" s="328"/>
      <c r="I513" s="328"/>
      <c r="J513" s="328"/>
      <c r="K513" s="328"/>
      <c r="L513" s="328"/>
      <c r="M513" s="328"/>
      <c r="N513" s="328"/>
      <c r="O513" s="328"/>
      <c r="P513" s="328"/>
      <c r="S513" s="328"/>
      <c r="T513" s="374"/>
      <c r="AG513" s="333"/>
    </row>
    <row r="514" spans="1:33" s="317" customFormat="1" ht="12.75" customHeight="1" x14ac:dyDescent="0.3">
      <c r="A514" s="149"/>
      <c r="C514" s="328"/>
      <c r="D514" s="328"/>
      <c r="E514" s="328"/>
      <c r="F514" s="328"/>
      <c r="G514" s="328"/>
      <c r="H514" s="328"/>
      <c r="I514" s="328"/>
      <c r="J514" s="328"/>
      <c r="K514" s="328"/>
      <c r="L514" s="328"/>
      <c r="M514" s="328"/>
      <c r="N514" s="328"/>
      <c r="O514" s="328"/>
      <c r="P514" s="328"/>
      <c r="S514" s="328"/>
      <c r="T514" s="374"/>
      <c r="AG514" s="333"/>
    </row>
    <row r="515" spans="1:33" s="317" customFormat="1" ht="12.75" customHeight="1" x14ac:dyDescent="0.3">
      <c r="A515" s="149"/>
      <c r="C515" s="328"/>
      <c r="D515" s="328"/>
      <c r="E515" s="328"/>
      <c r="F515" s="328"/>
      <c r="G515" s="328"/>
      <c r="H515" s="328"/>
      <c r="I515" s="328"/>
      <c r="J515" s="328"/>
      <c r="K515" s="328"/>
      <c r="L515" s="328"/>
      <c r="M515" s="328"/>
      <c r="N515" s="328"/>
      <c r="O515" s="328"/>
      <c r="P515" s="328"/>
      <c r="S515" s="328"/>
      <c r="T515" s="374"/>
      <c r="AG515" s="333"/>
    </row>
    <row r="516" spans="1:33" s="317" customFormat="1" ht="12.75" customHeight="1" x14ac:dyDescent="0.3">
      <c r="A516" s="149"/>
      <c r="C516" s="328"/>
      <c r="D516" s="328"/>
      <c r="E516" s="328"/>
      <c r="F516" s="328"/>
      <c r="G516" s="328"/>
      <c r="H516" s="328"/>
      <c r="I516" s="328"/>
      <c r="J516" s="328"/>
      <c r="K516" s="328"/>
      <c r="L516" s="328"/>
      <c r="M516" s="328"/>
      <c r="N516" s="328"/>
      <c r="O516" s="328"/>
      <c r="P516" s="328"/>
      <c r="S516" s="328"/>
      <c r="T516" s="374"/>
      <c r="AG516" s="333"/>
    </row>
    <row r="517" spans="1:33" s="317" customFormat="1" ht="12.75" customHeight="1" x14ac:dyDescent="0.3">
      <c r="A517" s="149"/>
      <c r="C517" s="328"/>
      <c r="D517" s="328"/>
      <c r="E517" s="328"/>
      <c r="F517" s="328"/>
      <c r="G517" s="328"/>
      <c r="H517" s="328"/>
      <c r="I517" s="328"/>
      <c r="J517" s="328"/>
      <c r="K517" s="328"/>
      <c r="L517" s="328"/>
      <c r="M517" s="328"/>
      <c r="N517" s="328"/>
      <c r="O517" s="328"/>
      <c r="P517" s="328"/>
      <c r="S517" s="328"/>
      <c r="T517" s="374"/>
      <c r="AG517" s="333"/>
    </row>
    <row r="518" spans="1:33" s="317" customFormat="1" ht="12.75" customHeight="1" x14ac:dyDescent="0.3">
      <c r="A518" s="149"/>
      <c r="C518" s="328"/>
      <c r="D518" s="328"/>
      <c r="E518" s="328"/>
      <c r="F518" s="328"/>
      <c r="G518" s="328"/>
      <c r="H518" s="328"/>
      <c r="I518" s="328"/>
      <c r="J518" s="328"/>
      <c r="K518" s="328"/>
      <c r="L518" s="328"/>
      <c r="M518" s="328"/>
      <c r="N518" s="328"/>
      <c r="O518" s="328"/>
      <c r="P518" s="328"/>
      <c r="S518" s="328"/>
      <c r="T518" s="374"/>
      <c r="AG518" s="333"/>
    </row>
    <row r="519" spans="1:33" s="317" customFormat="1" ht="12.75" customHeight="1" x14ac:dyDescent="0.3">
      <c r="A519" s="149"/>
      <c r="C519" s="328"/>
      <c r="D519" s="328"/>
      <c r="E519" s="328"/>
      <c r="F519" s="328"/>
      <c r="G519" s="328"/>
      <c r="H519" s="328"/>
      <c r="I519" s="328"/>
      <c r="J519" s="328"/>
      <c r="K519" s="328"/>
      <c r="L519" s="328"/>
      <c r="M519" s="328"/>
      <c r="N519" s="328"/>
      <c r="O519" s="328"/>
      <c r="P519" s="328"/>
      <c r="S519" s="328"/>
      <c r="T519" s="374"/>
      <c r="AG519" s="333"/>
    </row>
    <row r="520" spans="1:33" s="317" customFormat="1" ht="12.75" customHeight="1" x14ac:dyDescent="0.3">
      <c r="A520" s="149"/>
      <c r="C520" s="328"/>
      <c r="D520" s="328"/>
      <c r="E520" s="328"/>
      <c r="F520" s="328"/>
      <c r="G520" s="328"/>
      <c r="H520" s="328"/>
      <c r="I520" s="328"/>
      <c r="J520" s="328"/>
      <c r="K520" s="328"/>
      <c r="L520" s="328"/>
      <c r="M520" s="328"/>
      <c r="N520" s="328"/>
      <c r="O520" s="328"/>
      <c r="P520" s="328"/>
      <c r="S520" s="328"/>
      <c r="T520" s="374"/>
      <c r="AG520" s="333"/>
    </row>
    <row r="521" spans="1:33" s="317" customFormat="1" ht="12.75" customHeight="1" x14ac:dyDescent="0.3">
      <c r="A521" s="149"/>
      <c r="C521" s="328"/>
      <c r="D521" s="328"/>
      <c r="E521" s="328"/>
      <c r="F521" s="328"/>
      <c r="G521" s="328"/>
      <c r="H521" s="328"/>
      <c r="I521" s="328"/>
      <c r="J521" s="328"/>
      <c r="K521" s="328"/>
      <c r="L521" s="328"/>
      <c r="M521" s="328"/>
      <c r="N521" s="328"/>
      <c r="O521" s="328"/>
      <c r="P521" s="328"/>
      <c r="S521" s="328"/>
      <c r="T521" s="374"/>
      <c r="AG521" s="333"/>
    </row>
    <row r="522" spans="1:33" s="317" customFormat="1" ht="12.75" customHeight="1" x14ac:dyDescent="0.3">
      <c r="A522" s="149"/>
      <c r="C522" s="328"/>
      <c r="D522" s="328"/>
      <c r="E522" s="328"/>
      <c r="F522" s="328"/>
      <c r="G522" s="328"/>
      <c r="H522" s="328"/>
      <c r="I522" s="328"/>
      <c r="J522" s="328"/>
      <c r="K522" s="328"/>
      <c r="L522" s="328"/>
      <c r="M522" s="328"/>
      <c r="N522" s="328"/>
      <c r="O522" s="328"/>
      <c r="P522" s="328"/>
      <c r="S522" s="328"/>
      <c r="T522" s="374"/>
      <c r="AG522" s="333"/>
    </row>
    <row r="523" spans="1:33" s="317" customFormat="1" ht="12.75" customHeight="1" x14ac:dyDescent="0.3">
      <c r="A523" s="149"/>
      <c r="C523" s="328"/>
      <c r="D523" s="328"/>
      <c r="E523" s="328"/>
      <c r="F523" s="328"/>
      <c r="G523" s="328"/>
      <c r="H523" s="328"/>
      <c r="I523" s="328"/>
      <c r="J523" s="328"/>
      <c r="K523" s="328"/>
      <c r="L523" s="328"/>
      <c r="M523" s="328"/>
      <c r="N523" s="328"/>
      <c r="O523" s="328"/>
      <c r="P523" s="328"/>
      <c r="S523" s="328"/>
      <c r="T523" s="374"/>
      <c r="AG523" s="333"/>
    </row>
    <row r="524" spans="1:33" s="317" customFormat="1" ht="12.75" customHeight="1" x14ac:dyDescent="0.3">
      <c r="A524" s="149"/>
      <c r="C524" s="328"/>
      <c r="D524" s="328"/>
      <c r="E524" s="328"/>
      <c r="F524" s="328"/>
      <c r="G524" s="328"/>
      <c r="H524" s="328"/>
      <c r="I524" s="328"/>
      <c r="J524" s="328"/>
      <c r="K524" s="328"/>
      <c r="L524" s="328"/>
      <c r="M524" s="328"/>
      <c r="N524" s="328"/>
      <c r="O524" s="328"/>
      <c r="P524" s="328"/>
      <c r="S524" s="328"/>
      <c r="T524" s="374"/>
      <c r="AG524" s="333"/>
    </row>
    <row r="525" spans="1:33" s="317" customFormat="1" ht="12.75" customHeight="1" x14ac:dyDescent="0.3">
      <c r="A525" s="149"/>
      <c r="C525" s="328"/>
      <c r="D525" s="328"/>
      <c r="E525" s="328"/>
      <c r="F525" s="328"/>
      <c r="G525" s="328"/>
      <c r="H525" s="328"/>
      <c r="I525" s="328"/>
      <c r="J525" s="328"/>
      <c r="K525" s="328"/>
      <c r="L525" s="328"/>
      <c r="M525" s="328"/>
      <c r="N525" s="328"/>
      <c r="O525" s="328"/>
      <c r="P525" s="328"/>
      <c r="S525" s="328"/>
      <c r="T525" s="374"/>
      <c r="AG525" s="333"/>
    </row>
    <row r="526" spans="1:33" s="317" customFormat="1" ht="12.75" customHeight="1" x14ac:dyDescent="0.3">
      <c r="A526" s="149"/>
      <c r="C526" s="328"/>
      <c r="D526" s="328"/>
      <c r="E526" s="328"/>
      <c r="F526" s="328"/>
      <c r="G526" s="328"/>
      <c r="H526" s="328"/>
      <c r="I526" s="328"/>
      <c r="J526" s="328"/>
      <c r="K526" s="328"/>
      <c r="L526" s="328"/>
      <c r="M526" s="328"/>
      <c r="N526" s="328"/>
      <c r="O526" s="328"/>
      <c r="P526" s="328"/>
      <c r="S526" s="328"/>
      <c r="T526" s="374"/>
      <c r="AG526" s="333"/>
    </row>
    <row r="527" spans="1:33" s="317" customFormat="1" ht="12.75" customHeight="1" x14ac:dyDescent="0.3">
      <c r="A527" s="149"/>
      <c r="C527" s="328"/>
      <c r="D527" s="328"/>
      <c r="E527" s="328"/>
      <c r="F527" s="328"/>
      <c r="G527" s="328"/>
      <c r="H527" s="328"/>
      <c r="I527" s="328"/>
      <c r="J527" s="328"/>
      <c r="K527" s="328"/>
      <c r="L527" s="328"/>
      <c r="M527" s="328"/>
      <c r="N527" s="328"/>
      <c r="O527" s="328"/>
      <c r="P527" s="328"/>
      <c r="S527" s="328"/>
      <c r="T527" s="374"/>
      <c r="AG527" s="333"/>
    </row>
    <row r="528" spans="1:33" s="317" customFormat="1" ht="12.75" customHeight="1" x14ac:dyDescent="0.3">
      <c r="A528" s="149"/>
      <c r="C528" s="328"/>
      <c r="D528" s="328"/>
      <c r="E528" s="328"/>
      <c r="F528" s="328"/>
      <c r="G528" s="328"/>
      <c r="H528" s="328"/>
      <c r="I528" s="328"/>
      <c r="J528" s="328"/>
      <c r="K528" s="328"/>
      <c r="L528" s="328"/>
      <c r="M528" s="328"/>
      <c r="N528" s="328"/>
      <c r="O528" s="328"/>
      <c r="P528" s="328"/>
      <c r="S528" s="328"/>
      <c r="T528" s="374"/>
      <c r="AG528" s="333"/>
    </row>
    <row r="529" spans="1:33" s="317" customFormat="1" ht="12.75" customHeight="1" x14ac:dyDescent="0.3">
      <c r="A529" s="149"/>
      <c r="C529" s="328"/>
      <c r="D529" s="328"/>
      <c r="E529" s="328"/>
      <c r="F529" s="328"/>
      <c r="G529" s="328"/>
      <c r="H529" s="328"/>
      <c r="I529" s="328"/>
      <c r="J529" s="328"/>
      <c r="K529" s="328"/>
      <c r="L529" s="328"/>
      <c r="M529" s="328"/>
      <c r="N529" s="328"/>
      <c r="O529" s="328"/>
      <c r="P529" s="328"/>
      <c r="S529" s="328"/>
      <c r="T529" s="374"/>
      <c r="AG529" s="333"/>
    </row>
    <row r="530" spans="1:33" s="317" customFormat="1" ht="12.75" customHeight="1" x14ac:dyDescent="0.3">
      <c r="A530" s="149"/>
      <c r="C530" s="328"/>
      <c r="D530" s="328"/>
      <c r="E530" s="328"/>
      <c r="F530" s="328"/>
      <c r="G530" s="328"/>
      <c r="H530" s="328"/>
      <c r="I530" s="328"/>
      <c r="J530" s="328"/>
      <c r="K530" s="328"/>
      <c r="L530" s="328"/>
      <c r="M530" s="328"/>
      <c r="N530" s="328"/>
      <c r="O530" s="328"/>
      <c r="P530" s="328"/>
      <c r="S530" s="328"/>
      <c r="T530" s="374"/>
      <c r="AG530" s="333"/>
    </row>
    <row r="531" spans="1:33" s="317" customFormat="1" ht="12.75" customHeight="1" x14ac:dyDescent="0.3">
      <c r="A531" s="149"/>
      <c r="C531" s="328"/>
      <c r="D531" s="328"/>
      <c r="E531" s="328"/>
      <c r="F531" s="328"/>
      <c r="G531" s="328"/>
      <c r="H531" s="328"/>
      <c r="I531" s="328"/>
      <c r="J531" s="328"/>
      <c r="K531" s="328"/>
      <c r="L531" s="328"/>
      <c r="M531" s="328"/>
      <c r="N531" s="328"/>
      <c r="O531" s="328"/>
      <c r="P531" s="328"/>
      <c r="S531" s="328"/>
      <c r="T531" s="374"/>
      <c r="AG531" s="333"/>
    </row>
    <row r="532" spans="1:33" s="317" customFormat="1" ht="12.75" customHeight="1" x14ac:dyDescent="0.3">
      <c r="A532" s="149"/>
      <c r="C532" s="328"/>
      <c r="D532" s="328"/>
      <c r="E532" s="328"/>
      <c r="F532" s="328"/>
      <c r="G532" s="328"/>
      <c r="H532" s="328"/>
      <c r="I532" s="328"/>
      <c r="J532" s="328"/>
      <c r="K532" s="328"/>
      <c r="L532" s="328"/>
      <c r="M532" s="328"/>
      <c r="N532" s="328"/>
      <c r="O532" s="328"/>
      <c r="P532" s="328"/>
      <c r="S532" s="328"/>
      <c r="T532" s="374"/>
      <c r="AG532" s="333"/>
    </row>
    <row r="533" spans="1:33" s="317" customFormat="1" ht="12.75" customHeight="1" x14ac:dyDescent="0.3">
      <c r="A533" s="149"/>
      <c r="C533" s="328"/>
      <c r="D533" s="328"/>
      <c r="E533" s="328"/>
      <c r="F533" s="328"/>
      <c r="G533" s="328"/>
      <c r="H533" s="328"/>
      <c r="I533" s="328"/>
      <c r="J533" s="328"/>
      <c r="K533" s="328"/>
      <c r="L533" s="328"/>
      <c r="M533" s="328"/>
      <c r="N533" s="328"/>
      <c r="O533" s="328"/>
      <c r="P533" s="328"/>
      <c r="S533" s="328"/>
      <c r="T533" s="374"/>
      <c r="AG533" s="333"/>
    </row>
    <row r="534" spans="1:33" s="317" customFormat="1" ht="12.75" customHeight="1" x14ac:dyDescent="0.3">
      <c r="A534" s="149"/>
      <c r="C534" s="328"/>
      <c r="D534" s="328"/>
      <c r="E534" s="328"/>
      <c r="F534" s="328"/>
      <c r="G534" s="328"/>
      <c r="H534" s="328"/>
      <c r="I534" s="328"/>
      <c r="J534" s="328"/>
      <c r="K534" s="328"/>
      <c r="L534" s="328"/>
      <c r="M534" s="328"/>
      <c r="N534" s="328"/>
      <c r="O534" s="328"/>
      <c r="P534" s="328"/>
      <c r="S534" s="328"/>
      <c r="T534" s="374"/>
      <c r="AG534" s="333"/>
    </row>
    <row r="535" spans="1:33" s="317" customFormat="1" ht="12.75" customHeight="1" x14ac:dyDescent="0.3">
      <c r="A535" s="149"/>
      <c r="C535" s="328"/>
      <c r="D535" s="328"/>
      <c r="E535" s="328"/>
      <c r="F535" s="328"/>
      <c r="G535" s="328"/>
      <c r="H535" s="328"/>
      <c r="I535" s="328"/>
      <c r="J535" s="328"/>
      <c r="K535" s="328"/>
      <c r="L535" s="328"/>
      <c r="M535" s="328"/>
      <c r="N535" s="328"/>
      <c r="O535" s="328"/>
      <c r="P535" s="328"/>
      <c r="S535" s="328"/>
      <c r="T535" s="374"/>
      <c r="AG535" s="333"/>
    </row>
    <row r="536" spans="1:33" s="317" customFormat="1" ht="12.75" customHeight="1" x14ac:dyDescent="0.3">
      <c r="A536" s="149"/>
      <c r="C536" s="328"/>
      <c r="D536" s="328"/>
      <c r="E536" s="328"/>
      <c r="F536" s="328"/>
      <c r="G536" s="328"/>
      <c r="H536" s="328"/>
      <c r="I536" s="328"/>
      <c r="J536" s="328"/>
      <c r="K536" s="328"/>
      <c r="L536" s="328"/>
      <c r="M536" s="328"/>
      <c r="N536" s="328"/>
      <c r="O536" s="328"/>
      <c r="P536" s="328"/>
      <c r="S536" s="328"/>
      <c r="T536" s="374"/>
      <c r="AG536" s="333"/>
    </row>
    <row r="537" spans="1:33" s="317" customFormat="1" ht="12.75" customHeight="1" x14ac:dyDescent="0.3">
      <c r="A537" s="149"/>
      <c r="C537" s="328"/>
      <c r="D537" s="328"/>
      <c r="E537" s="328"/>
      <c r="F537" s="328"/>
      <c r="G537" s="328"/>
      <c r="H537" s="328"/>
      <c r="I537" s="328"/>
      <c r="J537" s="328"/>
      <c r="K537" s="328"/>
      <c r="L537" s="328"/>
      <c r="M537" s="328"/>
      <c r="N537" s="328"/>
      <c r="O537" s="328"/>
      <c r="P537" s="328"/>
      <c r="S537" s="328"/>
      <c r="T537" s="374"/>
      <c r="AG537" s="333"/>
    </row>
    <row r="538" spans="1:33" s="317" customFormat="1" ht="12.75" customHeight="1" x14ac:dyDescent="0.3">
      <c r="A538" s="149"/>
      <c r="C538" s="328"/>
      <c r="D538" s="328"/>
      <c r="E538" s="328"/>
      <c r="F538" s="328"/>
      <c r="G538" s="328"/>
      <c r="H538" s="328"/>
      <c r="I538" s="328"/>
      <c r="J538" s="328"/>
      <c r="K538" s="328"/>
      <c r="L538" s="328"/>
      <c r="M538" s="328"/>
      <c r="N538" s="328"/>
      <c r="O538" s="328"/>
      <c r="P538" s="328"/>
      <c r="S538" s="328"/>
      <c r="T538" s="374"/>
      <c r="AG538" s="333"/>
    </row>
    <row r="539" spans="1:33" s="317" customFormat="1" ht="12.75" customHeight="1" x14ac:dyDescent="0.3">
      <c r="A539" s="149"/>
      <c r="C539" s="328"/>
      <c r="D539" s="328"/>
      <c r="E539" s="328"/>
      <c r="F539" s="328"/>
      <c r="G539" s="328"/>
      <c r="H539" s="328"/>
      <c r="I539" s="328"/>
      <c r="J539" s="328"/>
      <c r="K539" s="328"/>
      <c r="L539" s="328"/>
      <c r="M539" s="328"/>
      <c r="N539" s="328"/>
      <c r="O539" s="328"/>
      <c r="P539" s="328"/>
      <c r="S539" s="328"/>
      <c r="T539" s="374"/>
      <c r="AG539" s="333"/>
    </row>
    <row r="540" spans="1:33" s="317" customFormat="1" ht="12.75" customHeight="1" x14ac:dyDescent="0.3">
      <c r="A540" s="149"/>
      <c r="C540" s="328"/>
      <c r="D540" s="328"/>
      <c r="E540" s="328"/>
      <c r="F540" s="328"/>
      <c r="G540" s="328"/>
      <c r="H540" s="328"/>
      <c r="I540" s="328"/>
      <c r="J540" s="328"/>
      <c r="K540" s="328"/>
      <c r="L540" s="328"/>
      <c r="M540" s="328"/>
      <c r="N540" s="328"/>
      <c r="O540" s="328"/>
      <c r="P540" s="328"/>
      <c r="S540" s="328"/>
      <c r="T540" s="374"/>
      <c r="AG540" s="333"/>
    </row>
    <row r="541" spans="1:33" s="317" customFormat="1" ht="12.75" customHeight="1" x14ac:dyDescent="0.3">
      <c r="A541" s="149"/>
      <c r="C541" s="328"/>
      <c r="D541" s="328"/>
      <c r="E541" s="328"/>
      <c r="F541" s="328"/>
      <c r="G541" s="328"/>
      <c r="H541" s="328"/>
      <c r="I541" s="328"/>
      <c r="J541" s="328"/>
      <c r="K541" s="328"/>
      <c r="L541" s="328"/>
      <c r="M541" s="328"/>
      <c r="N541" s="328"/>
      <c r="O541" s="328"/>
      <c r="P541" s="328"/>
      <c r="S541" s="328"/>
      <c r="T541" s="374"/>
      <c r="AG541" s="333"/>
    </row>
    <row r="542" spans="1:33" s="317" customFormat="1" ht="12.75" customHeight="1" x14ac:dyDescent="0.3">
      <c r="A542" s="149"/>
      <c r="C542" s="328"/>
      <c r="D542" s="328"/>
      <c r="E542" s="328"/>
      <c r="F542" s="328"/>
      <c r="G542" s="328"/>
      <c r="H542" s="328"/>
      <c r="I542" s="328"/>
      <c r="J542" s="328"/>
      <c r="K542" s="328"/>
      <c r="L542" s="328"/>
      <c r="M542" s="328"/>
      <c r="N542" s="328"/>
      <c r="O542" s="328"/>
      <c r="P542" s="328"/>
      <c r="S542" s="328"/>
      <c r="T542" s="374"/>
      <c r="AG542" s="333"/>
    </row>
    <row r="543" spans="1:33" s="317" customFormat="1" ht="12.75" customHeight="1" x14ac:dyDescent="0.3">
      <c r="A543" s="149"/>
      <c r="C543" s="328"/>
      <c r="D543" s="328"/>
      <c r="E543" s="328"/>
      <c r="F543" s="328"/>
      <c r="G543" s="328"/>
      <c r="H543" s="328"/>
      <c r="I543" s="328"/>
      <c r="J543" s="328"/>
      <c r="K543" s="328"/>
      <c r="L543" s="328"/>
      <c r="M543" s="328"/>
      <c r="N543" s="328"/>
      <c r="O543" s="328"/>
      <c r="P543" s="328"/>
      <c r="S543" s="328"/>
      <c r="T543" s="374"/>
      <c r="AG543" s="333"/>
    </row>
    <row r="544" spans="1:33" s="317" customFormat="1" ht="12.75" customHeight="1" x14ac:dyDescent="0.3">
      <c r="A544" s="149"/>
      <c r="C544" s="328"/>
      <c r="D544" s="328"/>
      <c r="E544" s="328"/>
      <c r="F544" s="328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S544" s="328"/>
      <c r="T544" s="374"/>
      <c r="AG544" s="333"/>
    </row>
  </sheetData>
  <mergeCells count="5">
    <mergeCell ref="P4:P5"/>
    <mergeCell ref="F4:H4"/>
    <mergeCell ref="C4:E4"/>
    <mergeCell ref="N4:N5"/>
    <mergeCell ref="O4:O5"/>
  </mergeCells>
  <phoneticPr fontId="0" type="noConversion"/>
  <conditionalFormatting sqref="U5:AF5">
    <cfRule type="expression" dxfId="1" priority="2">
      <formula>U5&lt;=$B$3</formula>
    </cfRule>
  </conditionalFormatting>
  <conditionalFormatting sqref="T5">
    <cfRule type="expression" dxfId="0" priority="1">
      <formula>T5&lt;=$B$3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9"/>
  <sheetViews>
    <sheetView zoomScale="80" zoomScaleNormal="80" workbookViewId="0">
      <pane ySplit="1" topLeftCell="A32" activePane="bottomLeft" state="frozen"/>
      <selection pane="bottomLeft" activeCell="G82" sqref="G82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" bestFit="1" customWidth="1"/>
    <col min="7" max="7" width="21" bestFit="1" customWidth="1"/>
    <col min="8" max="8" width="23.54296875" bestFit="1" customWidth="1"/>
    <col min="9" max="9" width="13.54296875" bestFit="1" customWidth="1"/>
    <col min="10" max="10" width="15.54296875" bestFit="1" customWidth="1"/>
    <col min="11" max="11" width="13.179687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342"/>
      <c r="B1" s="342"/>
      <c r="C1" s="342"/>
      <c r="D1" s="342"/>
      <c r="E1" s="342"/>
      <c r="F1" s="343" t="s">
        <v>1051</v>
      </c>
      <c r="G1" s="343" t="s">
        <v>1052</v>
      </c>
      <c r="H1" s="343" t="s">
        <v>1053</v>
      </c>
      <c r="I1" s="343" t="s">
        <v>831</v>
      </c>
      <c r="J1" s="343" t="s">
        <v>1054</v>
      </c>
      <c r="K1" s="343" t="s">
        <v>934</v>
      </c>
      <c r="L1" s="459" t="s">
        <v>1055</v>
      </c>
      <c r="M1" s="266"/>
      <c r="N1" s="266"/>
    </row>
    <row r="2" spans="1:14" ht="12.75" customHeight="1" x14ac:dyDescent="0.25">
      <c r="A2" s="344" t="s">
        <v>1007</v>
      </c>
      <c r="B2" s="345" t="s">
        <v>1008</v>
      </c>
      <c r="C2" s="345" t="s">
        <v>1009</v>
      </c>
      <c r="D2" s="345" t="s">
        <v>1010</v>
      </c>
      <c r="E2" s="346"/>
      <c r="F2" s="345" t="s">
        <v>1011</v>
      </c>
      <c r="G2" s="345" t="s">
        <v>1012</v>
      </c>
      <c r="H2" s="345" t="s">
        <v>1056</v>
      </c>
      <c r="I2" s="345" t="s">
        <v>1013</v>
      </c>
      <c r="J2" s="345" t="s">
        <v>1014</v>
      </c>
      <c r="K2" s="345" t="s">
        <v>1015</v>
      </c>
      <c r="L2" s="459"/>
      <c r="M2" s="266"/>
      <c r="N2" s="266"/>
    </row>
    <row r="3" spans="1:14" ht="12.75" customHeight="1" x14ac:dyDescent="0.25">
      <c r="A3" s="344"/>
      <c r="B3" s="345"/>
      <c r="C3" s="345"/>
      <c r="D3" s="345"/>
      <c r="E3" s="346"/>
      <c r="F3" s="345" t="s">
        <v>1057</v>
      </c>
      <c r="G3" s="345" t="s">
        <v>1058</v>
      </c>
      <c r="H3" s="345">
        <v>0.59</v>
      </c>
      <c r="I3" s="345"/>
      <c r="J3" s="345" t="s">
        <v>1059</v>
      </c>
      <c r="K3" s="345"/>
      <c r="L3" s="460"/>
      <c r="M3" s="266"/>
      <c r="N3" s="266"/>
    </row>
    <row r="4" spans="1:14" ht="13" x14ac:dyDescent="0.3">
      <c r="A4" s="347">
        <v>42735</v>
      </c>
      <c r="B4" s="339">
        <v>836188.00000000023</v>
      </c>
      <c r="C4" s="340"/>
      <c r="D4" s="340"/>
      <c r="E4" s="341"/>
      <c r="F4" s="340">
        <v>-13766.475899999998</v>
      </c>
      <c r="G4" s="340">
        <v>3643.4212999999995</v>
      </c>
      <c r="H4" s="340">
        <v>-47455.629300000001</v>
      </c>
      <c r="I4" s="340">
        <v>-9566.5340999999989</v>
      </c>
      <c r="J4" s="340">
        <v>2531.8687</v>
      </c>
      <c r="K4" s="340">
        <v>-32977.640699999996</v>
      </c>
      <c r="L4" s="246"/>
      <c r="M4" s="266"/>
      <c r="N4" s="266"/>
    </row>
    <row r="5" spans="1:14" x14ac:dyDescent="0.25">
      <c r="A5" s="348" t="s">
        <v>832</v>
      </c>
      <c r="C5" s="246">
        <v>3633.11</v>
      </c>
      <c r="D5" s="246"/>
      <c r="E5" s="249"/>
      <c r="F5" s="246">
        <f>-0.59*C5</f>
        <v>-2143.5349000000001</v>
      </c>
      <c r="G5" s="246"/>
      <c r="H5" s="246"/>
      <c r="I5" s="246">
        <f>-0.41*C5</f>
        <v>-1489.5751</v>
      </c>
      <c r="J5" s="246"/>
      <c r="K5" s="247"/>
      <c r="L5" s="246">
        <f>C5</f>
        <v>3633.11</v>
      </c>
      <c r="M5" s="266"/>
      <c r="N5" s="266"/>
    </row>
    <row r="6" spans="1:14" x14ac:dyDescent="0.25">
      <c r="A6" s="348" t="s">
        <v>1016</v>
      </c>
      <c r="B6" s="246"/>
      <c r="C6" s="246"/>
      <c r="D6" s="246"/>
      <c r="E6" s="249"/>
      <c r="F6" s="246"/>
      <c r="G6" s="246"/>
      <c r="H6" s="246"/>
      <c r="I6" s="246"/>
      <c r="J6" s="246"/>
      <c r="K6" s="247"/>
      <c r="L6" s="246"/>
      <c r="M6" s="266"/>
      <c r="N6" s="266"/>
    </row>
    <row r="7" spans="1:14" x14ac:dyDescent="0.25">
      <c r="A7" s="348" t="s">
        <v>832</v>
      </c>
      <c r="B7" s="246"/>
      <c r="C7" s="246">
        <v>-3633.11</v>
      </c>
      <c r="D7" s="246"/>
      <c r="E7" s="249"/>
      <c r="F7" s="246"/>
      <c r="G7" s="246"/>
      <c r="H7" s="246"/>
      <c r="I7" s="246"/>
      <c r="J7" s="246"/>
      <c r="K7" s="247"/>
      <c r="L7" s="246">
        <f>C7</f>
        <v>-3633.11</v>
      </c>
      <c r="M7" s="266"/>
      <c r="N7" s="266"/>
    </row>
    <row r="8" spans="1:14" x14ac:dyDescent="0.25">
      <c r="A8" s="348" t="s">
        <v>1016</v>
      </c>
      <c r="B8" s="246"/>
      <c r="C8" s="246"/>
      <c r="D8" s="246"/>
      <c r="E8" s="249"/>
      <c r="F8" s="246"/>
      <c r="G8" s="246"/>
      <c r="H8" s="246"/>
      <c r="I8" s="246">
        <f>0.41*D8</f>
        <v>0</v>
      </c>
      <c r="J8" s="246"/>
      <c r="K8" s="247"/>
      <c r="L8" s="246"/>
      <c r="M8" s="266"/>
      <c r="N8" s="266"/>
    </row>
    <row r="9" spans="1:14" x14ac:dyDescent="0.25">
      <c r="A9" s="348" t="s">
        <v>1017</v>
      </c>
      <c r="B9" s="246"/>
      <c r="C9" s="246"/>
      <c r="D9" s="246">
        <v>-1539.86</v>
      </c>
      <c r="E9" s="246"/>
      <c r="F9" s="246"/>
      <c r="G9" s="246"/>
      <c r="H9" s="246"/>
      <c r="I9" s="246"/>
      <c r="J9" s="246"/>
      <c r="K9" s="247"/>
      <c r="L9" s="246">
        <v>-1539.86</v>
      </c>
      <c r="M9" s="266"/>
      <c r="N9" s="266"/>
    </row>
    <row r="10" spans="1:14" x14ac:dyDescent="0.25">
      <c r="A10" s="348" t="s">
        <v>1018</v>
      </c>
      <c r="B10" s="246"/>
      <c r="C10" s="246">
        <v>27161.86</v>
      </c>
      <c r="D10" s="246"/>
      <c r="E10" s="249"/>
      <c r="F10" s="247"/>
      <c r="G10" s="246"/>
      <c r="H10" s="246">
        <f>-0.59*L10</f>
        <v>-16025.4974</v>
      </c>
      <c r="I10" s="246"/>
      <c r="J10" s="246"/>
      <c r="K10" s="246">
        <f>-0.41*L10</f>
        <v>-11136.3626</v>
      </c>
      <c r="L10" s="246">
        <f>C10</f>
        <v>27161.86</v>
      </c>
      <c r="M10" s="266"/>
      <c r="N10" s="266"/>
    </row>
    <row r="11" spans="1:14" x14ac:dyDescent="0.25">
      <c r="A11" s="349">
        <v>42825</v>
      </c>
      <c r="B11" s="335">
        <f>SUM(B4:D10)</f>
        <v>861810.00000000023</v>
      </c>
      <c r="C11" s="336"/>
      <c r="D11" s="336"/>
      <c r="E11" s="337"/>
      <c r="F11" s="338">
        <f>SUM(F4:F10)</f>
        <v>-15910.010799999998</v>
      </c>
      <c r="G11" s="338">
        <f>SUM(G4:G10)</f>
        <v>3643.4212999999995</v>
      </c>
      <c r="H11" s="338">
        <f t="shared" ref="H11:K11" si="0">SUM(H4:H10)</f>
        <v>-63481.126700000001</v>
      </c>
      <c r="I11" s="338">
        <f t="shared" si="0"/>
        <v>-11056.109199999999</v>
      </c>
      <c r="J11" s="338">
        <f t="shared" si="0"/>
        <v>2531.8687</v>
      </c>
      <c r="K11" s="338">
        <f t="shared" si="0"/>
        <v>-44114.003299999997</v>
      </c>
      <c r="L11" s="336">
        <f>B4+SUM(L5:L10)</f>
        <v>861810.00000000023</v>
      </c>
      <c r="M11" s="266"/>
      <c r="N11" s="266"/>
    </row>
    <row r="12" spans="1:14" x14ac:dyDescent="0.25">
      <c r="A12" s="348" t="s">
        <v>1049</v>
      </c>
      <c r="C12" s="250">
        <v>4962</v>
      </c>
      <c r="D12" s="246"/>
      <c r="E12" s="249"/>
      <c r="F12" s="246">
        <f>-0.59*C12</f>
        <v>-2927.58</v>
      </c>
      <c r="G12" s="246"/>
      <c r="H12" s="246"/>
      <c r="I12" s="246">
        <f>-0.41*C12</f>
        <v>-2034.4199999999998</v>
      </c>
      <c r="J12" s="246"/>
      <c r="K12" s="247"/>
      <c r="L12" s="246">
        <f>C12</f>
        <v>4962</v>
      </c>
      <c r="M12" s="266"/>
      <c r="N12" s="266"/>
    </row>
    <row r="13" spans="1:14" x14ac:dyDescent="0.25">
      <c r="A13" s="348" t="s">
        <v>1050</v>
      </c>
      <c r="C13" s="246">
        <v>3288</v>
      </c>
      <c r="D13" s="246"/>
      <c r="E13" s="249"/>
      <c r="F13" s="246">
        <f>-0.59*C13</f>
        <v>-1939.9199999999998</v>
      </c>
      <c r="G13" s="246"/>
      <c r="H13" s="246"/>
      <c r="I13" s="246">
        <f>-0.41*C13</f>
        <v>-1348.08</v>
      </c>
      <c r="J13" s="246"/>
      <c r="K13" s="247"/>
      <c r="L13" s="246">
        <f>C13</f>
        <v>3288</v>
      </c>
      <c r="M13" s="266"/>
      <c r="N13" s="266"/>
    </row>
    <row r="14" spans="1:14" x14ac:dyDescent="0.25">
      <c r="A14" s="348" t="s">
        <v>832</v>
      </c>
      <c r="C14" s="246">
        <v>6063.79</v>
      </c>
      <c r="D14" s="246"/>
      <c r="E14" s="249"/>
      <c r="F14" s="246">
        <f>-0.59*C14</f>
        <v>-3577.6360999999997</v>
      </c>
      <c r="G14" s="246"/>
      <c r="H14" s="246"/>
      <c r="I14" s="246">
        <f>-0.41*C14</f>
        <v>-2486.1538999999998</v>
      </c>
      <c r="J14" s="246"/>
      <c r="K14" s="246"/>
      <c r="L14" s="246">
        <f>C14</f>
        <v>6063.79</v>
      </c>
      <c r="M14" s="266"/>
      <c r="N14" s="266"/>
    </row>
    <row r="15" spans="1:14" x14ac:dyDescent="0.25">
      <c r="A15" s="348" t="s">
        <v>1060</v>
      </c>
      <c r="B15" s="246"/>
      <c r="C15" s="246"/>
      <c r="D15" s="246"/>
      <c r="E15" s="249"/>
      <c r="F15" s="246"/>
      <c r="G15" s="246"/>
      <c r="H15" s="246"/>
      <c r="I15" s="246"/>
      <c r="J15" s="246"/>
      <c r="K15" s="247"/>
      <c r="L15" s="246"/>
      <c r="M15" s="266"/>
      <c r="N15" s="266"/>
    </row>
    <row r="16" spans="1:14" x14ac:dyDescent="0.25">
      <c r="A16" s="348" t="s">
        <v>1049</v>
      </c>
      <c r="B16" s="248"/>
      <c r="C16" s="246"/>
      <c r="D16" s="247"/>
      <c r="E16" s="247"/>
      <c r="F16" s="247"/>
      <c r="G16" s="247"/>
      <c r="H16" s="247"/>
      <c r="I16" s="247"/>
      <c r="J16" s="247"/>
      <c r="K16" s="247"/>
      <c r="L16" s="246"/>
      <c r="M16" s="266"/>
      <c r="N16" s="266"/>
    </row>
    <row r="17" spans="1:14" x14ac:dyDescent="0.25">
      <c r="A17" s="348" t="s">
        <v>1050</v>
      </c>
      <c r="B17" s="248"/>
      <c r="C17" s="246">
        <v>-8250</v>
      </c>
      <c r="D17" s="247"/>
      <c r="E17" s="247"/>
      <c r="F17" s="246">
        <f>-0.59*C17</f>
        <v>4867.5</v>
      </c>
      <c r="G17" s="247"/>
      <c r="H17" s="247"/>
      <c r="I17" s="246">
        <f>-0.41*C17</f>
        <v>3382.5</v>
      </c>
      <c r="J17" s="247"/>
      <c r="K17" s="247"/>
      <c r="L17" s="246">
        <f>C17</f>
        <v>-8250</v>
      </c>
      <c r="M17" s="266"/>
      <c r="N17" s="266"/>
    </row>
    <row r="18" spans="1:14" x14ac:dyDescent="0.25">
      <c r="A18" s="348" t="s">
        <v>832</v>
      </c>
      <c r="B18" s="247"/>
      <c r="C18" s="246">
        <v>-6040.01</v>
      </c>
      <c r="D18" s="247"/>
      <c r="E18" s="247"/>
      <c r="F18" s="246"/>
      <c r="G18" s="247"/>
      <c r="H18" s="247"/>
      <c r="I18" s="246"/>
      <c r="J18" s="247"/>
      <c r="K18" s="247"/>
      <c r="L18" s="246">
        <f>C18</f>
        <v>-6040.01</v>
      </c>
      <c r="M18" s="266"/>
      <c r="N18" s="266"/>
    </row>
    <row r="19" spans="1:14" x14ac:dyDescent="0.25">
      <c r="A19" s="348" t="s">
        <v>1060</v>
      </c>
      <c r="B19" s="248"/>
      <c r="C19" s="247"/>
      <c r="D19" s="247"/>
      <c r="E19" s="247"/>
      <c r="F19" s="247"/>
      <c r="G19" s="247"/>
      <c r="H19" s="247"/>
      <c r="I19" s="247"/>
      <c r="J19" s="247"/>
      <c r="K19" s="247"/>
      <c r="L19" s="246"/>
      <c r="M19" s="266"/>
      <c r="N19" s="266"/>
    </row>
    <row r="20" spans="1:14" x14ac:dyDescent="0.25">
      <c r="A20" s="348" t="s">
        <v>1061</v>
      </c>
      <c r="B20" s="248"/>
      <c r="C20" s="247"/>
      <c r="D20" s="246">
        <v>-1540.76</v>
      </c>
      <c r="E20" s="247"/>
      <c r="F20" s="247"/>
      <c r="G20" s="246">
        <f>-0.59*D20</f>
        <v>909.0483999999999</v>
      </c>
      <c r="H20" s="247"/>
      <c r="I20" s="247"/>
      <c r="J20" s="246">
        <f>-0.41*D20</f>
        <v>631.71159999999998</v>
      </c>
      <c r="K20" s="247"/>
      <c r="L20" s="246">
        <f>D20</f>
        <v>-1540.76</v>
      </c>
      <c r="M20" s="266"/>
      <c r="N20" s="266"/>
    </row>
    <row r="21" spans="1:14" x14ac:dyDescent="0.25">
      <c r="A21" s="348" t="s">
        <v>1018</v>
      </c>
      <c r="B21" s="248"/>
      <c r="C21" s="248">
        <v>5640.98</v>
      </c>
      <c r="D21" s="247"/>
      <c r="E21" s="247"/>
      <c r="F21" s="247"/>
      <c r="G21" s="247"/>
      <c r="H21" s="246">
        <f>-0.59*L21</f>
        <v>-3328.1781999999994</v>
      </c>
      <c r="I21" s="247"/>
      <c r="J21" s="247"/>
      <c r="K21" s="246">
        <f>-0.41*L21</f>
        <v>-2312.8017999999997</v>
      </c>
      <c r="L21" s="246">
        <f>C21</f>
        <v>5640.98</v>
      </c>
      <c r="M21" s="266"/>
      <c r="N21" s="266"/>
    </row>
    <row r="22" spans="1:14" x14ac:dyDescent="0.25">
      <c r="A22" s="349">
        <v>42916</v>
      </c>
      <c r="B22" s="335">
        <f>SUM(B11:D21)</f>
        <v>865934.00000000023</v>
      </c>
      <c r="C22" s="336"/>
      <c r="D22" s="336"/>
      <c r="E22" s="337"/>
      <c r="F22" s="338">
        <f>SUM(F11:F21)</f>
        <v>-19487.646899999996</v>
      </c>
      <c r="G22" s="338">
        <f t="shared" ref="G22:K22" si="1">SUM(G11:G21)</f>
        <v>4552.4696999999996</v>
      </c>
      <c r="H22" s="338">
        <f t="shared" si="1"/>
        <v>-66809.304900000003</v>
      </c>
      <c r="I22" s="338">
        <f t="shared" si="1"/>
        <v>-13542.2631</v>
      </c>
      <c r="J22" s="338">
        <f t="shared" si="1"/>
        <v>3163.5803000000001</v>
      </c>
      <c r="K22" s="338">
        <f t="shared" si="1"/>
        <v>-46426.805099999998</v>
      </c>
      <c r="L22" s="336">
        <f>SUM(L11:L21)</f>
        <v>865934.00000000023</v>
      </c>
      <c r="M22" s="266"/>
      <c r="N22" s="266"/>
    </row>
    <row r="23" spans="1:14" s="79" customFormat="1" x14ac:dyDescent="0.25">
      <c r="A23" s="348" t="s">
        <v>1049</v>
      </c>
      <c r="B23" s="250"/>
      <c r="C23" s="246"/>
      <c r="D23" s="246"/>
      <c r="E23" s="249"/>
      <c r="F23" s="246"/>
      <c r="G23" s="246"/>
      <c r="H23" s="246"/>
      <c r="I23" s="246"/>
      <c r="J23" s="246"/>
      <c r="K23" s="247"/>
      <c r="L23" s="246"/>
      <c r="M23" s="266"/>
      <c r="N23" s="266"/>
    </row>
    <row r="24" spans="1:14" s="79" customFormat="1" x14ac:dyDescent="0.25">
      <c r="A24" s="348" t="s">
        <v>1050</v>
      </c>
      <c r="B24" s="246"/>
      <c r="C24" s="246"/>
      <c r="D24" s="246"/>
      <c r="E24" s="249"/>
      <c r="F24" s="246"/>
      <c r="G24" s="246"/>
      <c r="H24" s="246"/>
      <c r="I24" s="246"/>
      <c r="J24" s="246"/>
      <c r="K24" s="247"/>
      <c r="L24" s="246"/>
      <c r="M24" s="266"/>
      <c r="N24" s="266"/>
    </row>
    <row r="25" spans="1:14" s="79" customFormat="1" x14ac:dyDescent="0.25">
      <c r="A25" s="348" t="s">
        <v>832</v>
      </c>
      <c r="C25" s="246">
        <v>5843.02</v>
      </c>
      <c r="D25" s="246"/>
      <c r="E25" s="249"/>
      <c r="F25" s="246">
        <f>-0.59*C25</f>
        <v>-3447.3818000000001</v>
      </c>
      <c r="G25" s="246"/>
      <c r="H25" s="246"/>
      <c r="I25" s="246">
        <f>-0.41*C25</f>
        <v>-2395.6381999999999</v>
      </c>
      <c r="J25" s="246"/>
      <c r="K25" s="246"/>
      <c r="L25" s="246">
        <f>C25</f>
        <v>5843.02</v>
      </c>
      <c r="M25" s="266"/>
      <c r="N25" s="266"/>
    </row>
    <row r="26" spans="1:14" s="79" customFormat="1" x14ac:dyDescent="0.25">
      <c r="A26" s="348" t="s">
        <v>1060</v>
      </c>
      <c r="B26" s="246"/>
      <c r="C26" s="246"/>
      <c r="D26" s="246"/>
      <c r="E26" s="249"/>
      <c r="F26" s="246"/>
      <c r="G26" s="246"/>
      <c r="H26" s="246"/>
      <c r="I26" s="246"/>
      <c r="J26" s="246"/>
      <c r="K26" s="247"/>
      <c r="L26" s="246"/>
      <c r="M26" s="266"/>
      <c r="N26" s="266"/>
    </row>
    <row r="27" spans="1:14" s="79" customFormat="1" x14ac:dyDescent="0.25">
      <c r="A27" s="348" t="s">
        <v>1049</v>
      </c>
      <c r="B27" s="248"/>
      <c r="C27" s="246">
        <v>-25000</v>
      </c>
      <c r="D27" s="247"/>
      <c r="E27" s="247"/>
      <c r="F27" s="246"/>
      <c r="G27" s="247"/>
      <c r="H27" s="247"/>
      <c r="I27" s="246"/>
      <c r="J27" s="247"/>
      <c r="K27" s="247"/>
      <c r="L27" s="246">
        <f>C27</f>
        <v>-25000</v>
      </c>
      <c r="M27" s="266"/>
      <c r="N27" s="266"/>
    </row>
    <row r="28" spans="1:14" s="79" customFormat="1" x14ac:dyDescent="0.25">
      <c r="A28" s="348" t="s">
        <v>1050</v>
      </c>
      <c r="B28" s="248"/>
      <c r="C28" s="246"/>
      <c r="D28" s="247"/>
      <c r="E28" s="247"/>
      <c r="F28" s="247"/>
      <c r="G28" s="247"/>
      <c r="H28" s="247"/>
      <c r="I28" s="247"/>
      <c r="J28" s="247"/>
      <c r="K28" s="247"/>
      <c r="L28" s="246"/>
      <c r="M28" s="266"/>
      <c r="N28" s="266"/>
    </row>
    <row r="29" spans="1:14" s="79" customFormat="1" x14ac:dyDescent="0.25">
      <c r="A29" s="348" t="s">
        <v>832</v>
      </c>
      <c r="B29" s="247"/>
      <c r="C29" s="246">
        <v>-5567.5</v>
      </c>
      <c r="D29" s="247"/>
      <c r="E29" s="247"/>
      <c r="F29" s="246"/>
      <c r="G29" s="247"/>
      <c r="H29" s="247"/>
      <c r="I29" s="246"/>
      <c r="J29" s="247"/>
      <c r="K29" s="247"/>
      <c r="L29" s="246">
        <f>C29</f>
        <v>-5567.5</v>
      </c>
      <c r="M29" s="266"/>
      <c r="N29" s="266"/>
    </row>
    <row r="30" spans="1:14" s="79" customFormat="1" x14ac:dyDescent="0.25">
      <c r="A30" s="348" t="s">
        <v>1060</v>
      </c>
      <c r="B30" s="248"/>
      <c r="C30" s="247"/>
      <c r="D30" s="247"/>
      <c r="E30" s="247"/>
      <c r="F30" s="247"/>
      <c r="G30" s="247"/>
      <c r="H30" s="247"/>
      <c r="I30" s="247"/>
      <c r="J30" s="247"/>
      <c r="K30" s="247"/>
      <c r="L30" s="246"/>
      <c r="M30" s="266"/>
      <c r="N30" s="266"/>
    </row>
    <row r="31" spans="1:14" s="79" customFormat="1" x14ac:dyDescent="0.25">
      <c r="A31" s="348" t="s">
        <v>1061</v>
      </c>
      <c r="B31" s="248"/>
      <c r="C31" s="3"/>
      <c r="D31" s="246">
        <v>-1561.64</v>
      </c>
      <c r="E31" s="247"/>
      <c r="F31" s="247"/>
      <c r="G31" s="246">
        <f>-0.59*D31</f>
        <v>921.36760000000004</v>
      </c>
      <c r="H31" s="247"/>
      <c r="I31" s="247"/>
      <c r="J31" s="246">
        <f>-0.41*D31</f>
        <v>640.27239999999995</v>
      </c>
      <c r="K31" s="247"/>
      <c r="L31" s="246">
        <f>D31</f>
        <v>-1561.64</v>
      </c>
      <c r="M31" s="266"/>
      <c r="N31" s="266"/>
    </row>
    <row r="32" spans="1:14" s="79" customFormat="1" x14ac:dyDescent="0.25">
      <c r="A32" s="348" t="s">
        <v>1018</v>
      </c>
      <c r="B32" s="248"/>
      <c r="C32" s="248">
        <v>2024.12</v>
      </c>
      <c r="D32" s="247"/>
      <c r="E32" s="247"/>
      <c r="F32" s="247"/>
      <c r="G32" s="247"/>
      <c r="H32" s="246">
        <f>-0.59*L32</f>
        <v>-1194.2307999999998</v>
      </c>
      <c r="I32" s="247"/>
      <c r="J32" s="247"/>
      <c r="K32" s="246">
        <f>-0.41*L32</f>
        <v>-829.88919999999996</v>
      </c>
      <c r="L32" s="246">
        <f>C32</f>
        <v>2024.12</v>
      </c>
      <c r="M32" s="266"/>
      <c r="N32" s="266"/>
    </row>
    <row r="33" spans="1:15" s="79" customFormat="1" x14ac:dyDescent="0.25">
      <c r="A33" s="349">
        <v>43008</v>
      </c>
      <c r="B33" s="335">
        <f>SUM(B22:D32)</f>
        <v>841672.00000000023</v>
      </c>
      <c r="C33" s="336"/>
      <c r="D33" s="336"/>
      <c r="E33" s="337"/>
      <c r="F33" s="338">
        <f>SUM(F22:F32)</f>
        <v>-22935.028699999995</v>
      </c>
      <c r="G33" s="338">
        <f t="shared" ref="G33:K33" si="2">SUM(G22:G32)</f>
        <v>5473.8372999999992</v>
      </c>
      <c r="H33" s="338">
        <f>SUM(H22:H32)</f>
        <v>-68003.535700000008</v>
      </c>
      <c r="I33" s="338">
        <f t="shared" si="2"/>
        <v>-15937.9013</v>
      </c>
      <c r="J33" s="338">
        <f t="shared" si="2"/>
        <v>3803.8526999999999</v>
      </c>
      <c r="K33" s="338">
        <f t="shared" si="2"/>
        <v>-47256.694299999996</v>
      </c>
      <c r="L33" s="336">
        <f>SUM(L22:L32)</f>
        <v>841672.00000000023</v>
      </c>
      <c r="M33" s="266"/>
      <c r="N33" s="266"/>
    </row>
    <row r="34" spans="1:15" x14ac:dyDescent="0.25">
      <c r="A34" s="348" t="s">
        <v>1049</v>
      </c>
      <c r="B34" s="250"/>
      <c r="C34" s="246"/>
      <c r="D34" s="246"/>
      <c r="E34" s="249"/>
      <c r="F34" s="246"/>
      <c r="G34" s="246"/>
      <c r="H34" s="246"/>
      <c r="I34" s="246"/>
      <c r="J34" s="246"/>
      <c r="K34" s="247"/>
      <c r="L34" s="246"/>
      <c r="M34" s="266"/>
      <c r="N34" s="266"/>
    </row>
    <row r="35" spans="1:15" x14ac:dyDescent="0.25">
      <c r="A35" s="348" t="s">
        <v>1050</v>
      </c>
      <c r="B35" s="246"/>
      <c r="C35" s="246"/>
      <c r="D35" s="246"/>
      <c r="E35" s="249"/>
      <c r="F35" s="246"/>
      <c r="G35" s="246"/>
      <c r="H35" s="246"/>
      <c r="I35" s="246"/>
      <c r="J35" s="246"/>
      <c r="K35" s="247"/>
      <c r="L35" s="246"/>
      <c r="M35" s="266"/>
      <c r="N35" s="266"/>
    </row>
    <row r="36" spans="1:15" x14ac:dyDescent="0.25">
      <c r="A36" s="348" t="s">
        <v>832</v>
      </c>
      <c r="C36" s="246">
        <v>8087.91</v>
      </c>
      <c r="D36" s="246"/>
      <c r="E36" s="249"/>
      <c r="F36" s="246">
        <f>-0.59*C36</f>
        <v>-4771.8669</v>
      </c>
      <c r="G36" s="246"/>
      <c r="H36" s="246"/>
      <c r="I36" s="246">
        <f>-0.41*C36</f>
        <v>-3316.0430999999999</v>
      </c>
      <c r="J36" s="246"/>
      <c r="K36" s="246"/>
      <c r="L36" s="246">
        <f>C36</f>
        <v>8087.91</v>
      </c>
    </row>
    <row r="37" spans="1:15" x14ac:dyDescent="0.25">
      <c r="A37" s="348" t="s">
        <v>1060</v>
      </c>
      <c r="B37" s="246"/>
      <c r="C37" s="246"/>
      <c r="D37" s="246"/>
      <c r="E37" s="249"/>
      <c r="F37" s="246"/>
      <c r="G37" s="246"/>
      <c r="H37" s="246"/>
      <c r="I37" s="246"/>
      <c r="J37" s="246"/>
      <c r="K37" s="247"/>
      <c r="L37" s="246"/>
    </row>
    <row r="38" spans="1:15" x14ac:dyDescent="0.25">
      <c r="A38" s="348" t="s">
        <v>1049</v>
      </c>
      <c r="B38" s="248"/>
      <c r="C38" s="246">
        <v>-50084</v>
      </c>
      <c r="D38" s="247"/>
      <c r="E38" s="247"/>
      <c r="F38" s="246"/>
      <c r="G38" s="247"/>
      <c r="H38" s="247"/>
      <c r="I38" s="246"/>
      <c r="J38" s="247"/>
      <c r="K38" s="247"/>
      <c r="L38" s="246">
        <f>C38</f>
        <v>-50084</v>
      </c>
    </row>
    <row r="39" spans="1:15" x14ac:dyDescent="0.25">
      <c r="A39" s="348" t="s">
        <v>1050</v>
      </c>
      <c r="B39" s="248"/>
      <c r="C39" s="246"/>
      <c r="D39" s="247"/>
      <c r="E39" s="247"/>
      <c r="F39" s="247"/>
      <c r="G39" s="247"/>
      <c r="H39" s="247"/>
      <c r="I39" s="247"/>
      <c r="J39" s="247"/>
      <c r="K39" s="247"/>
      <c r="L39" s="246"/>
    </row>
    <row r="40" spans="1:15" x14ac:dyDescent="0.25">
      <c r="A40" s="348" t="s">
        <v>832</v>
      </c>
      <c r="B40" s="247"/>
      <c r="C40" s="246">
        <v>-8087.91</v>
      </c>
      <c r="D40" s="247"/>
      <c r="E40" s="247"/>
      <c r="F40" s="246"/>
      <c r="G40" s="247"/>
      <c r="H40" s="247"/>
      <c r="I40" s="246"/>
      <c r="J40" s="247"/>
      <c r="K40" s="247"/>
      <c r="L40" s="246">
        <f>C40</f>
        <v>-8087.91</v>
      </c>
    </row>
    <row r="41" spans="1:15" x14ac:dyDescent="0.25">
      <c r="A41" s="348" t="s">
        <v>1060</v>
      </c>
      <c r="B41" s="248"/>
      <c r="C41" s="247"/>
      <c r="D41" s="247"/>
      <c r="E41" s="247"/>
      <c r="F41" s="247"/>
      <c r="G41" s="247"/>
      <c r="H41" s="247"/>
      <c r="I41" s="247"/>
      <c r="J41" s="247"/>
      <c r="K41" s="247"/>
      <c r="L41" s="246"/>
      <c r="M41" s="79"/>
      <c r="N41" s="79"/>
    </row>
    <row r="42" spans="1:15" x14ac:dyDescent="0.25">
      <c r="A42" s="348" t="s">
        <v>1061</v>
      </c>
      <c r="B42" s="248"/>
      <c r="C42" s="3"/>
      <c r="D42" s="246">
        <v>-1538.06</v>
      </c>
      <c r="E42" s="247"/>
      <c r="F42" s="247"/>
      <c r="G42" s="246">
        <f>-0.59*D42</f>
        <v>907.45539999999994</v>
      </c>
      <c r="H42" s="247"/>
      <c r="I42" s="247"/>
      <c r="J42" s="246">
        <f>-0.41*D42</f>
        <v>630.60459999999989</v>
      </c>
      <c r="K42" s="247"/>
      <c r="L42" s="246">
        <f>D42</f>
        <v>-1538.06</v>
      </c>
      <c r="M42" s="79"/>
      <c r="N42" s="79"/>
    </row>
    <row r="43" spans="1:15" s="79" customFormat="1" x14ac:dyDescent="0.25">
      <c r="A43" s="348"/>
      <c r="B43" s="248"/>
      <c r="C43" s="3"/>
      <c r="D43" s="246">
        <v>-1435.59</v>
      </c>
      <c r="E43" s="247"/>
      <c r="F43" s="247"/>
      <c r="G43" s="246">
        <f>-0.59*D43</f>
        <v>846.99809999999991</v>
      </c>
      <c r="H43" s="247"/>
      <c r="I43" s="247"/>
      <c r="J43" s="246">
        <f>-0.41*D43</f>
        <v>588.5918999999999</v>
      </c>
      <c r="K43" s="247"/>
      <c r="L43" s="246"/>
    </row>
    <row r="44" spans="1:15" x14ac:dyDescent="0.25">
      <c r="A44" s="348" t="s">
        <v>1018</v>
      </c>
      <c r="B44" s="248"/>
      <c r="C44" s="248">
        <v>16170.06</v>
      </c>
      <c r="D44" s="247"/>
      <c r="E44" s="247"/>
      <c r="F44" s="247"/>
      <c r="G44" s="247"/>
      <c r="H44" s="246">
        <f>-0.59*L44</f>
        <v>-9540.3353999999999</v>
      </c>
      <c r="I44" s="247"/>
      <c r="J44" s="247"/>
      <c r="K44" s="246">
        <f>-0.41*L44</f>
        <v>-6629.7245999999996</v>
      </c>
      <c r="L44" s="246">
        <f>C44</f>
        <v>16170.06</v>
      </c>
      <c r="M44" s="79"/>
      <c r="N44" s="79"/>
    </row>
    <row r="45" spans="1:15" x14ac:dyDescent="0.25">
      <c r="A45" s="349">
        <v>43100</v>
      </c>
      <c r="B45" s="335">
        <f>SUM(B33:D44)</f>
        <v>804784.41000000027</v>
      </c>
      <c r="C45" s="336"/>
      <c r="D45" s="336"/>
      <c r="E45" s="337"/>
      <c r="F45" s="338">
        <f>SUM(F33:F44)</f>
        <v>-27706.895599999996</v>
      </c>
      <c r="G45" s="338">
        <f>SUM(G33:G44)</f>
        <v>7228.2907999999989</v>
      </c>
      <c r="H45" s="338">
        <f>SUM(H33:H44)</f>
        <v>-77543.871100000004</v>
      </c>
      <c r="I45" s="338">
        <f t="shared" ref="I45:K45" si="3">SUM(I33:I44)</f>
        <v>-19253.9444</v>
      </c>
      <c r="J45" s="338">
        <f t="shared" si="3"/>
        <v>5023.0491999999995</v>
      </c>
      <c r="K45" s="338">
        <f t="shared" si="3"/>
        <v>-53886.418899999997</v>
      </c>
      <c r="L45" s="336">
        <f>SUM(L33:L44)</f>
        <v>806220.00000000023</v>
      </c>
      <c r="M45" s="79"/>
      <c r="N45" s="425"/>
      <c r="O45" s="425"/>
    </row>
    <row r="46" spans="1:15" s="79" customFormat="1" x14ac:dyDescent="0.25">
      <c r="A46" s="420"/>
      <c r="B46" s="421"/>
      <c r="C46" s="422"/>
      <c r="D46" s="422"/>
      <c r="E46" s="423"/>
      <c r="F46" s="424">
        <v>0</v>
      </c>
      <c r="G46" s="424">
        <v>0</v>
      </c>
      <c r="H46" s="424">
        <v>0</v>
      </c>
      <c r="I46" s="424">
        <v>0</v>
      </c>
      <c r="J46" s="424">
        <v>0</v>
      </c>
      <c r="K46" s="424">
        <v>0</v>
      </c>
      <c r="L46" s="422"/>
      <c r="N46" s="425"/>
    </row>
    <row r="47" spans="1:15" x14ac:dyDescent="0.25">
      <c r="A47" s="348" t="s">
        <v>1049</v>
      </c>
      <c r="B47" s="250"/>
      <c r="C47" s="246"/>
      <c r="D47" s="246"/>
      <c r="E47" s="249"/>
      <c r="F47" s="246"/>
      <c r="G47" s="246"/>
      <c r="H47" s="246"/>
      <c r="I47" s="246"/>
      <c r="J47" s="246"/>
      <c r="K47" s="247"/>
      <c r="L47" s="246"/>
    </row>
    <row r="48" spans="1:15" x14ac:dyDescent="0.25">
      <c r="A48" s="348" t="s">
        <v>1050</v>
      </c>
      <c r="B48" s="246"/>
      <c r="C48" s="246"/>
      <c r="D48" s="246"/>
      <c r="E48" s="249"/>
      <c r="F48" s="246"/>
      <c r="G48" s="246"/>
      <c r="H48" s="246"/>
      <c r="I48" s="246"/>
      <c r="J48" s="246"/>
      <c r="K48" s="247"/>
      <c r="L48" s="246"/>
    </row>
    <row r="49" spans="1:14" x14ac:dyDescent="0.25">
      <c r="A49" s="348" t="s">
        <v>832</v>
      </c>
      <c r="C49" s="246">
        <v>3929.15</v>
      </c>
      <c r="D49" s="246"/>
      <c r="E49" s="249"/>
      <c r="F49" s="246">
        <f>-0.59*C49</f>
        <v>-2318.1985</v>
      </c>
      <c r="G49" s="246"/>
      <c r="H49" s="246"/>
      <c r="I49" s="246">
        <f>-0.41*C49</f>
        <v>-1610.9514999999999</v>
      </c>
      <c r="J49" s="246"/>
      <c r="K49" s="246"/>
      <c r="L49" s="246">
        <f>C49</f>
        <v>3929.15</v>
      </c>
    </row>
    <row r="50" spans="1:14" x14ac:dyDescent="0.25">
      <c r="A50" s="348" t="s">
        <v>1060</v>
      </c>
      <c r="B50" s="246"/>
      <c r="C50" s="246"/>
      <c r="D50" s="246"/>
      <c r="E50" s="249"/>
      <c r="F50" s="246"/>
      <c r="G50" s="246"/>
      <c r="H50" s="246"/>
      <c r="I50" s="246"/>
      <c r="J50" s="246"/>
      <c r="K50" s="247"/>
      <c r="L50" s="246"/>
    </row>
    <row r="51" spans="1:14" x14ac:dyDescent="0.25">
      <c r="A51" s="348" t="s">
        <v>1049</v>
      </c>
      <c r="B51" s="248"/>
      <c r="C51" s="246"/>
      <c r="D51" s="247"/>
      <c r="E51" s="247"/>
      <c r="F51" s="246"/>
      <c r="G51" s="247"/>
      <c r="H51" s="247"/>
      <c r="I51" s="246"/>
      <c r="J51" s="247"/>
      <c r="K51" s="247"/>
      <c r="L51" s="246"/>
    </row>
    <row r="52" spans="1:14" x14ac:dyDescent="0.25">
      <c r="A52" s="348" t="s">
        <v>1050</v>
      </c>
      <c r="B52" s="248"/>
      <c r="C52" s="246"/>
      <c r="D52" s="247"/>
      <c r="E52" s="247"/>
      <c r="F52" s="247"/>
      <c r="G52" s="247"/>
      <c r="H52" s="247"/>
      <c r="I52" s="247"/>
      <c r="J52" s="247"/>
      <c r="K52" s="247"/>
      <c r="L52" s="246"/>
    </row>
    <row r="53" spans="1:14" x14ac:dyDescent="0.25">
      <c r="A53" s="348" t="s">
        <v>832</v>
      </c>
      <c r="B53" s="247"/>
      <c r="C53" s="246">
        <v>-3880.07</v>
      </c>
      <c r="D53" s="247"/>
      <c r="E53" s="247"/>
      <c r="F53" s="246"/>
      <c r="G53" s="247"/>
      <c r="H53" s="247"/>
      <c r="I53" s="246"/>
      <c r="J53" s="247"/>
      <c r="K53" s="247"/>
      <c r="L53" s="246">
        <f>C53</f>
        <v>-3880.07</v>
      </c>
    </row>
    <row r="54" spans="1:14" x14ac:dyDescent="0.25">
      <c r="A54" s="348" t="s">
        <v>1060</v>
      </c>
      <c r="B54" s="248"/>
      <c r="C54" s="247"/>
      <c r="D54" s="247"/>
      <c r="E54" s="247"/>
      <c r="F54" s="247"/>
      <c r="G54" s="247"/>
      <c r="H54" s="247"/>
      <c r="I54" s="247"/>
      <c r="J54" s="247"/>
      <c r="K54" s="247"/>
      <c r="L54" s="246"/>
    </row>
    <row r="55" spans="1:14" x14ac:dyDescent="0.25">
      <c r="A55" s="348" t="s">
        <v>1061</v>
      </c>
      <c r="B55" s="248"/>
      <c r="C55" s="3"/>
      <c r="D55" s="246">
        <v>-1435.59</v>
      </c>
      <c r="E55" s="247"/>
      <c r="F55" s="247"/>
      <c r="G55" s="246">
        <f>-0.59*D55</f>
        <v>846.99809999999991</v>
      </c>
      <c r="H55" s="247"/>
      <c r="I55" s="247"/>
      <c r="J55" s="246">
        <f>-0.41*D55</f>
        <v>588.5918999999999</v>
      </c>
      <c r="K55" s="247"/>
      <c r="L55" s="246">
        <f>D55</f>
        <v>-1435.59</v>
      </c>
    </row>
    <row r="56" spans="1:14" x14ac:dyDescent="0.25">
      <c r="A56" s="348"/>
      <c r="B56" s="248"/>
      <c r="C56" s="3"/>
      <c r="D56" s="246"/>
      <c r="E56" s="247"/>
      <c r="F56" s="247"/>
      <c r="G56" s="246">
        <f>-0.59*D56</f>
        <v>0</v>
      </c>
      <c r="H56" s="247"/>
      <c r="I56" s="247"/>
      <c r="J56" s="246">
        <f>-0.41*D56</f>
        <v>0</v>
      </c>
      <c r="K56" s="247"/>
      <c r="L56" s="246"/>
    </row>
    <row r="57" spans="1:14" x14ac:dyDescent="0.25">
      <c r="A57" s="348" t="s">
        <v>1018</v>
      </c>
      <c r="B57" s="248"/>
      <c r="C57" s="246">
        <v>-37055.49</v>
      </c>
      <c r="D57" s="247"/>
      <c r="E57" s="247"/>
      <c r="F57" s="247"/>
      <c r="G57" s="247"/>
      <c r="H57" s="246">
        <f>-0.59*L57</f>
        <v>21862.739099999999</v>
      </c>
      <c r="I57" s="247"/>
      <c r="J57" s="247"/>
      <c r="K57" s="246">
        <f>-0.41*L57</f>
        <v>15192.750899999999</v>
      </c>
      <c r="L57" s="246">
        <f>C57</f>
        <v>-37055.49</v>
      </c>
    </row>
    <row r="58" spans="1:14" x14ac:dyDescent="0.25">
      <c r="A58" s="349">
        <v>43190</v>
      </c>
      <c r="B58" s="335">
        <f>SUM(B45:D57)</f>
        <v>766342.41000000038</v>
      </c>
      <c r="C58" s="336"/>
      <c r="D58" s="336"/>
      <c r="E58" s="337"/>
      <c r="F58" s="338">
        <f>SUM(F46:F57)</f>
        <v>-2318.1985</v>
      </c>
      <c r="G58" s="338">
        <f>SUM(G57)</f>
        <v>0</v>
      </c>
      <c r="H58" s="338">
        <f t="shared" ref="H58:K58" si="4">SUM(H46:H57)</f>
        <v>21862.739099999999</v>
      </c>
      <c r="I58" s="338">
        <f t="shared" si="4"/>
        <v>-1610.9514999999999</v>
      </c>
      <c r="J58" s="338">
        <f t="shared" si="4"/>
        <v>588.5918999999999</v>
      </c>
      <c r="K58" s="338">
        <f t="shared" si="4"/>
        <v>15192.750899999999</v>
      </c>
      <c r="L58" s="336">
        <f>SUM(L45:L57)</f>
        <v>767778.00000000035</v>
      </c>
      <c r="N58" s="425"/>
    </row>
    <row r="59" spans="1:14" x14ac:dyDescent="0.25">
      <c r="A59" s="348" t="s">
        <v>1049</v>
      </c>
      <c r="B59" s="250"/>
      <c r="C59" s="246"/>
      <c r="D59" s="246"/>
      <c r="E59" s="249"/>
      <c r="F59" s="246"/>
      <c r="G59" s="246"/>
      <c r="H59" s="246"/>
      <c r="I59" s="246"/>
      <c r="J59" s="246"/>
      <c r="K59" s="247"/>
      <c r="L59" s="246"/>
    </row>
    <row r="60" spans="1:14" x14ac:dyDescent="0.25">
      <c r="A60" s="348" t="s">
        <v>1050</v>
      </c>
      <c r="B60" s="246"/>
      <c r="C60" s="246"/>
      <c r="D60" s="246"/>
      <c r="E60" s="249"/>
      <c r="F60" s="246"/>
      <c r="G60" s="246"/>
      <c r="H60" s="246"/>
      <c r="I60" s="246"/>
      <c r="J60" s="246"/>
      <c r="K60" s="247"/>
      <c r="L60" s="246"/>
    </row>
    <row r="61" spans="1:14" x14ac:dyDescent="0.25">
      <c r="A61" s="348" t="s">
        <v>832</v>
      </c>
      <c r="B61" s="79"/>
      <c r="C61" s="246">
        <v>6149.64</v>
      </c>
      <c r="D61" s="246"/>
      <c r="E61" s="249"/>
      <c r="F61" s="246">
        <f>-0.59*C61</f>
        <v>-3628.2876000000001</v>
      </c>
      <c r="G61" s="246"/>
      <c r="H61" s="246"/>
      <c r="I61" s="246">
        <f>-0.41*C61</f>
        <v>-2521.3523999999998</v>
      </c>
      <c r="J61" s="246"/>
      <c r="K61" s="246"/>
      <c r="L61" s="246">
        <f>C61</f>
        <v>6149.64</v>
      </c>
      <c r="M61" s="79"/>
    </row>
    <row r="62" spans="1:14" x14ac:dyDescent="0.25">
      <c r="A62" s="348" t="s">
        <v>1060</v>
      </c>
      <c r="B62" s="246"/>
      <c r="C62" s="246"/>
      <c r="D62" s="246"/>
      <c r="E62" s="249"/>
      <c r="F62" s="246"/>
      <c r="G62" s="246"/>
      <c r="H62" s="246"/>
      <c r="I62" s="246"/>
      <c r="J62" s="246"/>
      <c r="K62" s="247"/>
      <c r="L62" s="246"/>
      <c r="M62" s="79"/>
    </row>
    <row r="63" spans="1:14" x14ac:dyDescent="0.25">
      <c r="A63" s="348" t="s">
        <v>1049</v>
      </c>
      <c r="B63" s="248"/>
      <c r="C63" s="246"/>
      <c r="D63" s="247"/>
      <c r="E63" s="247"/>
      <c r="F63" s="246"/>
      <c r="G63" s="247"/>
      <c r="H63" s="247"/>
      <c r="I63" s="246"/>
      <c r="J63" s="247"/>
      <c r="K63" s="247"/>
      <c r="L63" s="246"/>
      <c r="M63" s="79"/>
    </row>
    <row r="64" spans="1:14" x14ac:dyDescent="0.25">
      <c r="A64" s="348" t="s">
        <v>1050</v>
      </c>
      <c r="B64" s="248"/>
      <c r="C64" s="246"/>
      <c r="D64" s="247"/>
      <c r="E64" s="247"/>
      <c r="F64" s="247"/>
      <c r="G64" s="247"/>
      <c r="H64" s="247"/>
      <c r="I64" s="247"/>
      <c r="J64" s="247"/>
      <c r="K64" s="247"/>
      <c r="L64" s="246"/>
      <c r="M64" s="79"/>
    </row>
    <row r="65" spans="1:13" x14ac:dyDescent="0.25">
      <c r="A65" s="348" t="s">
        <v>832</v>
      </c>
      <c r="B65" s="247"/>
      <c r="C65" s="246">
        <v>-6149.64</v>
      </c>
      <c r="D65" s="247"/>
      <c r="E65" s="247"/>
      <c r="F65" s="246"/>
      <c r="G65" s="247"/>
      <c r="H65" s="247"/>
      <c r="I65" s="246"/>
      <c r="J65" s="247"/>
      <c r="K65" s="247"/>
      <c r="L65" s="246">
        <f>C65</f>
        <v>-6149.64</v>
      </c>
      <c r="M65" s="79"/>
    </row>
    <row r="66" spans="1:13" x14ac:dyDescent="0.25">
      <c r="A66" s="348" t="s">
        <v>1060</v>
      </c>
      <c r="B66" s="248"/>
      <c r="C66" s="247"/>
      <c r="D66" s="247"/>
      <c r="E66" s="247"/>
      <c r="F66" s="247"/>
      <c r="G66" s="247"/>
      <c r="H66" s="247"/>
      <c r="I66" s="247"/>
      <c r="J66" s="247"/>
      <c r="K66" s="247"/>
      <c r="L66" s="246"/>
      <c r="M66" s="79"/>
    </row>
    <row r="67" spans="1:13" x14ac:dyDescent="0.25">
      <c r="A67" s="348" t="s">
        <v>1061</v>
      </c>
      <c r="B67" s="248"/>
      <c r="C67" s="3"/>
      <c r="D67" s="246">
        <v>-1361.07</v>
      </c>
      <c r="E67" s="247"/>
      <c r="F67" s="247"/>
      <c r="G67" s="246">
        <f>-0.59*D67</f>
        <v>803.03129999999987</v>
      </c>
      <c r="H67" s="247"/>
      <c r="I67" s="247"/>
      <c r="J67" s="246">
        <f>-0.41*D67</f>
        <v>558.03869999999995</v>
      </c>
      <c r="K67" s="247"/>
      <c r="L67" s="246">
        <f>D67</f>
        <v>-1361.07</v>
      </c>
      <c r="M67" s="79"/>
    </row>
    <row r="68" spans="1:13" x14ac:dyDescent="0.25">
      <c r="A68" s="348" t="s">
        <v>1018</v>
      </c>
      <c r="B68" s="248"/>
      <c r="C68" s="246">
        <v>41237.07</v>
      </c>
      <c r="D68" s="247"/>
      <c r="E68" s="247"/>
      <c r="F68" s="247"/>
      <c r="G68" s="247"/>
      <c r="H68" s="246">
        <f>-0.59*L68</f>
        <v>-24329.871299999999</v>
      </c>
      <c r="I68" s="247"/>
      <c r="J68" s="247"/>
      <c r="K68" s="246">
        <f>-0.41*L68</f>
        <v>-16907.198699999997</v>
      </c>
      <c r="L68" s="246">
        <f>C68</f>
        <v>41237.07</v>
      </c>
    </row>
    <row r="69" spans="1:13" x14ac:dyDescent="0.25">
      <c r="A69" s="349">
        <v>43281</v>
      </c>
      <c r="B69" s="335">
        <f>SUM(B58:D68)</f>
        <v>806218.41000000038</v>
      </c>
      <c r="C69" s="336"/>
      <c r="D69" s="336"/>
      <c r="E69" s="337"/>
      <c r="F69" s="338">
        <f>SUM(F58:F68)</f>
        <v>-5946.4861000000001</v>
      </c>
      <c r="G69" s="338">
        <f t="shared" ref="G69:K69" si="5">SUM(G58:G68)</f>
        <v>803.03129999999987</v>
      </c>
      <c r="H69" s="338">
        <f t="shared" si="5"/>
        <v>-2467.1322</v>
      </c>
      <c r="I69" s="338">
        <f>SUM(I58:I68)</f>
        <v>-4132.3038999999999</v>
      </c>
      <c r="J69" s="338">
        <f t="shared" si="5"/>
        <v>1146.6306</v>
      </c>
      <c r="K69" s="338">
        <f t="shared" si="5"/>
        <v>-1714.4477999999981</v>
      </c>
      <c r="L69" s="336">
        <f>SUM(L58:L68)</f>
        <v>807654.00000000035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353"/>
    <col min="2" max="2" width="38" style="79" customWidth="1"/>
    <col min="3" max="3" width="13.453125" style="79" customWidth="1"/>
    <col min="4" max="4" width="13.81640625" style="79" customWidth="1"/>
    <col min="5" max="7" width="14.1796875" style="79" customWidth="1"/>
    <col min="8" max="16384" width="9.1796875" style="353"/>
  </cols>
  <sheetData>
    <row r="1" spans="2:7" x14ac:dyDescent="0.35">
      <c r="B1" s="148" t="s">
        <v>774</v>
      </c>
      <c r="C1" s="267"/>
      <c r="D1" s="218"/>
      <c r="E1" s="218"/>
      <c r="F1" s="218"/>
      <c r="G1" s="218"/>
    </row>
    <row r="2" spans="2:7" x14ac:dyDescent="0.35">
      <c r="B2" s="157" t="s">
        <v>985</v>
      </c>
      <c r="C2" s="267"/>
      <c r="D2" s="218"/>
      <c r="E2" s="218"/>
      <c r="F2" s="218"/>
      <c r="G2" s="218"/>
    </row>
    <row r="3" spans="2:7" ht="15" thickBot="1" x14ac:dyDescent="0.4">
      <c r="B3" s="273" t="s">
        <v>1072</v>
      </c>
      <c r="C3" s="267"/>
      <c r="D3" s="257"/>
      <c r="E3" s="257"/>
      <c r="F3" s="257"/>
      <c r="G3" s="257"/>
    </row>
    <row r="4" spans="2:7" ht="15" customHeight="1" x14ac:dyDescent="0.35">
      <c r="B4" s="148"/>
      <c r="C4" s="461" t="s">
        <v>1006</v>
      </c>
      <c r="D4" s="461" t="s">
        <v>1069</v>
      </c>
      <c r="E4" s="461" t="s">
        <v>1073</v>
      </c>
      <c r="F4" s="461" t="s">
        <v>1076</v>
      </c>
      <c r="G4" s="461" t="s">
        <v>1077</v>
      </c>
    </row>
    <row r="5" spans="2:7" ht="15" thickBot="1" x14ac:dyDescent="0.4">
      <c r="B5" s="196"/>
      <c r="C5" s="462"/>
      <c r="D5" s="462"/>
      <c r="E5" s="462"/>
      <c r="F5" s="462"/>
      <c r="G5" s="462"/>
    </row>
    <row r="6" spans="2:7" x14ac:dyDescent="0.35">
      <c r="B6" s="377" t="s">
        <v>1041</v>
      </c>
      <c r="C6" s="378"/>
      <c r="D6" s="221"/>
      <c r="E6" s="221"/>
      <c r="F6" s="221"/>
      <c r="G6" s="221"/>
    </row>
    <row r="7" spans="2:7" x14ac:dyDescent="0.35">
      <c r="B7" s="184" t="s">
        <v>775</v>
      </c>
      <c r="C7" s="379">
        <v>350000</v>
      </c>
      <c r="D7" s="380">
        <v>360000.41000000003</v>
      </c>
      <c r="E7" s="380">
        <v>410000</v>
      </c>
      <c r="F7" s="380">
        <v>343255.26</v>
      </c>
      <c r="G7" s="380">
        <f>F7-E7</f>
        <v>-66744.739999999991</v>
      </c>
    </row>
    <row r="8" spans="2:7" x14ac:dyDescent="0.35">
      <c r="B8" s="184" t="s">
        <v>1070</v>
      </c>
      <c r="C8" s="381">
        <v>0</v>
      </c>
      <c r="D8" s="382">
        <v>0</v>
      </c>
      <c r="E8" s="382">
        <v>15000</v>
      </c>
      <c r="F8" s="382">
        <v>25114.75</v>
      </c>
      <c r="G8" s="382">
        <f>F8-E8</f>
        <v>10114.75</v>
      </c>
    </row>
    <row r="9" spans="2:7" ht="15" thickBot="1" x14ac:dyDescent="0.4">
      <c r="B9" s="383" t="s">
        <v>1043</v>
      </c>
      <c r="C9" s="384">
        <f>SUM(C7:C8)</f>
        <v>350000</v>
      </c>
      <c r="D9" s="227">
        <v>360000.41000000003</v>
      </c>
      <c r="E9" s="227">
        <f>SUM(E7:E8)</f>
        <v>425000</v>
      </c>
      <c r="F9" s="227">
        <f>SUM(F7:F8)</f>
        <v>368370.01</v>
      </c>
      <c r="G9" s="227">
        <f>F9-E9</f>
        <v>-56629.989999999991</v>
      </c>
    </row>
    <row r="10" spans="2:7" ht="20" thickBot="1" x14ac:dyDescent="0.5">
      <c r="B10" s="385"/>
      <c r="C10" s="386"/>
      <c r="D10" s="387"/>
      <c r="E10" s="387"/>
      <c r="F10" s="387"/>
      <c r="G10" s="387"/>
    </row>
    <row r="11" spans="2:7" x14ac:dyDescent="0.35">
      <c r="B11" s="377" t="s">
        <v>1042</v>
      </c>
      <c r="C11" s="378"/>
      <c r="D11" s="230"/>
      <c r="E11" s="230"/>
      <c r="F11" s="230"/>
      <c r="G11" s="230"/>
    </row>
    <row r="12" spans="2:7" x14ac:dyDescent="0.35">
      <c r="B12" s="186" t="s">
        <v>1029</v>
      </c>
      <c r="C12" s="388"/>
      <c r="D12" s="389"/>
      <c r="E12" s="389"/>
      <c r="F12" s="389"/>
      <c r="G12" s="389"/>
    </row>
    <row r="13" spans="2:7" x14ac:dyDescent="0.35">
      <c r="B13" s="184" t="s">
        <v>928</v>
      </c>
      <c r="C13" s="379">
        <v>-70000</v>
      </c>
      <c r="D13" s="380">
        <v>-69999.66</v>
      </c>
      <c r="E13" s="380">
        <v>-78000</v>
      </c>
      <c r="F13" s="380">
        <f>-64947.98-2041.4</f>
        <v>-66989.38</v>
      </c>
      <c r="G13" s="380">
        <f>F13-E13</f>
        <v>11010.619999999995</v>
      </c>
    </row>
    <row r="14" spans="2:7" x14ac:dyDescent="0.35">
      <c r="B14" s="186"/>
      <c r="C14" s="388"/>
      <c r="D14" s="389"/>
      <c r="E14" s="389"/>
      <c r="F14" s="389"/>
      <c r="G14" s="389"/>
    </row>
    <row r="15" spans="2:7" x14ac:dyDescent="0.35">
      <c r="B15" s="186" t="s">
        <v>1030</v>
      </c>
      <c r="C15" s="388"/>
      <c r="D15" s="389"/>
      <c r="E15" s="389"/>
      <c r="F15" s="389"/>
      <c r="G15" s="389"/>
    </row>
    <row r="16" spans="2:7" x14ac:dyDescent="0.35">
      <c r="B16" s="184" t="s">
        <v>784</v>
      </c>
      <c r="C16" s="379">
        <v>-5000</v>
      </c>
      <c r="D16" s="380">
        <v>-14999.600000000002</v>
      </c>
      <c r="E16" s="380">
        <v>-15000</v>
      </c>
      <c r="F16" s="380">
        <v>-17092.650000000001</v>
      </c>
      <c r="G16" s="380">
        <f>F16-E16</f>
        <v>-2092.6500000000015</v>
      </c>
    </row>
    <row r="17" spans="2:7" x14ac:dyDescent="0.35">
      <c r="B17" s="184" t="s">
        <v>961</v>
      </c>
      <c r="C17" s="379">
        <v>-50000</v>
      </c>
      <c r="D17" s="380">
        <v>-50000</v>
      </c>
      <c r="E17" s="380">
        <v>-75000</v>
      </c>
      <c r="F17" s="380">
        <v>-69022</v>
      </c>
      <c r="G17" s="380">
        <f>F17-E17</f>
        <v>5978</v>
      </c>
    </row>
    <row r="18" spans="2:7" x14ac:dyDescent="0.35">
      <c r="B18" s="186"/>
      <c r="C18" s="388"/>
      <c r="D18" s="389"/>
      <c r="E18" s="389"/>
      <c r="F18" s="389"/>
      <c r="G18" s="389"/>
    </row>
    <row r="19" spans="2:7" x14ac:dyDescent="0.35">
      <c r="B19" s="186" t="s">
        <v>739</v>
      </c>
      <c r="C19" s="388"/>
      <c r="D19" s="389"/>
      <c r="E19" s="389"/>
      <c r="F19" s="389"/>
      <c r="G19" s="389"/>
    </row>
    <row r="20" spans="2:7" x14ac:dyDescent="0.35">
      <c r="B20" s="184" t="s">
        <v>819</v>
      </c>
      <c r="C20" s="379">
        <v>-65000</v>
      </c>
      <c r="D20" s="380">
        <v>-64999.5</v>
      </c>
      <c r="E20" s="380">
        <v>-78000</v>
      </c>
      <c r="F20" s="380">
        <v>-68656</v>
      </c>
      <c r="G20" s="380">
        <f>F20-E20</f>
        <v>9344</v>
      </c>
    </row>
    <row r="21" spans="2:7" x14ac:dyDescent="0.35">
      <c r="B21" s="184" t="s">
        <v>820</v>
      </c>
      <c r="C21" s="379">
        <v>-12000</v>
      </c>
      <c r="D21" s="380">
        <v>-12000.16</v>
      </c>
      <c r="E21" s="380">
        <v>-12000</v>
      </c>
      <c r="F21" s="380">
        <v>-9006.66</v>
      </c>
      <c r="G21" s="380">
        <f t="shared" ref="G21:G23" si="0">F21-E21</f>
        <v>2993.34</v>
      </c>
    </row>
    <row r="22" spans="2:7" x14ac:dyDescent="0.35">
      <c r="B22" s="184" t="s">
        <v>776</v>
      </c>
      <c r="C22" s="379">
        <v>-22000</v>
      </c>
      <c r="D22" s="380">
        <v>-21999.629999999997</v>
      </c>
      <c r="E22" s="380">
        <v>-30000</v>
      </c>
      <c r="F22" s="380">
        <v>-23136.34</v>
      </c>
      <c r="G22" s="380">
        <f t="shared" si="0"/>
        <v>6863.66</v>
      </c>
    </row>
    <row r="23" spans="2:7" x14ac:dyDescent="0.35">
      <c r="B23" s="184" t="s">
        <v>1078</v>
      </c>
      <c r="C23" s="379">
        <v>-27500</v>
      </c>
      <c r="D23" s="380">
        <v>-27499.666666666664</v>
      </c>
      <c r="E23" s="380">
        <v>-19500</v>
      </c>
      <c r="F23" s="380">
        <v>-25670.13</v>
      </c>
      <c r="G23" s="380">
        <f t="shared" si="0"/>
        <v>-6170.130000000001</v>
      </c>
    </row>
    <row r="24" spans="2:7" ht="15" thickBot="1" x14ac:dyDescent="0.4">
      <c r="B24" s="383" t="s">
        <v>1044</v>
      </c>
      <c r="C24" s="390">
        <f>SUM(C13:C23)</f>
        <v>-251500</v>
      </c>
      <c r="D24" s="233">
        <v>-261498.21666666667</v>
      </c>
      <c r="E24" s="233">
        <f>SUM(E13:E23)</f>
        <v>-307500</v>
      </c>
      <c r="F24" s="233">
        <f>SUM(F13:F23)</f>
        <v>-279573.15999999997</v>
      </c>
      <c r="G24" s="233">
        <f>F24-E24</f>
        <v>27926.840000000026</v>
      </c>
    </row>
    <row r="25" spans="2:7" ht="20" thickBot="1" x14ac:dyDescent="0.5">
      <c r="B25" s="385"/>
      <c r="C25" s="391"/>
      <c r="D25" s="392"/>
      <c r="E25" s="392"/>
      <c r="F25" s="392"/>
      <c r="G25" s="392"/>
    </row>
    <row r="26" spans="2:7" ht="15" thickBot="1" x14ac:dyDescent="0.4">
      <c r="B26" s="282" t="s">
        <v>1045</v>
      </c>
      <c r="C26" s="217">
        <f>C9+C24</f>
        <v>98500</v>
      </c>
      <c r="D26" s="217">
        <v>98502.193333333358</v>
      </c>
      <c r="E26" s="251">
        <f>E9+E24</f>
        <v>117500</v>
      </c>
      <c r="F26" s="251">
        <f>F9+F24</f>
        <v>88796.850000000035</v>
      </c>
      <c r="G26" s="251">
        <f>G9+G24</f>
        <v>-28703.149999999965</v>
      </c>
    </row>
    <row r="27" spans="2:7" ht="20" thickBot="1" x14ac:dyDescent="0.5">
      <c r="B27" s="393"/>
      <c r="C27" s="394"/>
      <c r="D27" s="395"/>
      <c r="E27" s="395"/>
      <c r="F27" s="395"/>
      <c r="G27" s="395"/>
    </row>
    <row r="28" spans="2:7" ht="20" thickBot="1" x14ac:dyDescent="0.5">
      <c r="B28" s="269" t="s">
        <v>1048</v>
      </c>
      <c r="C28" s="235"/>
      <c r="D28" s="235"/>
      <c r="E28" s="235"/>
      <c r="F28" s="235"/>
      <c r="G28" s="235"/>
    </row>
    <row r="29" spans="2:7" x14ac:dyDescent="0.35">
      <c r="B29" s="181" t="s">
        <v>1019</v>
      </c>
      <c r="C29" s="230"/>
      <c r="D29" s="230"/>
      <c r="E29" s="230"/>
      <c r="F29" s="230"/>
      <c r="G29" s="230"/>
    </row>
    <row r="30" spans="2:7" x14ac:dyDescent="0.35">
      <c r="B30" s="182" t="s">
        <v>782</v>
      </c>
      <c r="C30" s="379">
        <v>0</v>
      </c>
      <c r="D30" s="380">
        <v>12</v>
      </c>
      <c r="E30" s="380">
        <v>3500</v>
      </c>
      <c r="F30" s="380">
        <v>45</v>
      </c>
      <c r="G30" s="380">
        <f>F30-E30</f>
        <v>-3455</v>
      </c>
    </row>
    <row r="31" spans="2:7" x14ac:dyDescent="0.35">
      <c r="B31" s="182" t="s">
        <v>929</v>
      </c>
      <c r="C31" s="379">
        <v>118000</v>
      </c>
      <c r="D31" s="380">
        <v>117528.43</v>
      </c>
      <c r="E31" s="380"/>
      <c r="F31" s="380">
        <v>114612.89</v>
      </c>
      <c r="G31" s="380">
        <f>F31-E31</f>
        <v>114612.89</v>
      </c>
    </row>
    <row r="32" spans="2:7" x14ac:dyDescent="0.35">
      <c r="B32" s="183" t="s">
        <v>947</v>
      </c>
      <c r="C32" s="379">
        <v>108000</v>
      </c>
      <c r="D32" s="380">
        <v>109644.17</v>
      </c>
      <c r="E32" s="380">
        <v>110000</v>
      </c>
      <c r="F32" s="380">
        <v>106827.92</v>
      </c>
      <c r="G32" s="380">
        <f t="shared" ref="G32:G34" si="1">F32-E32</f>
        <v>-3172.0800000000017</v>
      </c>
    </row>
    <row r="33" spans="2:7" x14ac:dyDescent="0.35">
      <c r="B33" s="183" t="s">
        <v>948</v>
      </c>
      <c r="C33" s="379">
        <v>10000</v>
      </c>
      <c r="D33" s="380">
        <v>7884.26</v>
      </c>
      <c r="E33" s="380">
        <v>7000</v>
      </c>
      <c r="F33" s="380">
        <v>7784.97</v>
      </c>
      <c r="G33" s="380">
        <f t="shared" si="1"/>
        <v>784.97000000000025</v>
      </c>
    </row>
    <row r="34" spans="2:7" x14ac:dyDescent="0.35">
      <c r="B34" s="184" t="s">
        <v>3</v>
      </c>
      <c r="C34" s="379">
        <v>6000</v>
      </c>
      <c r="D34" s="380">
        <v>3271.8</v>
      </c>
      <c r="E34" s="380">
        <v>3000</v>
      </c>
      <c r="F34" s="380">
        <v>2957.33</v>
      </c>
      <c r="G34" s="380">
        <f t="shared" si="1"/>
        <v>-42.670000000000073</v>
      </c>
    </row>
    <row r="35" spans="2:7" x14ac:dyDescent="0.35">
      <c r="B35" s="181" t="s">
        <v>1022</v>
      </c>
      <c r="C35" s="396">
        <f>SUM(C30:C34)-C31</f>
        <v>124000</v>
      </c>
      <c r="D35" s="221">
        <v>120812.22999999998</v>
      </c>
      <c r="E35" s="221">
        <f>SUM(E30:E34)-E31</f>
        <v>123500</v>
      </c>
      <c r="F35" s="221">
        <f>SUM(F30:F34)-F31</f>
        <v>117615.21999999999</v>
      </c>
      <c r="G35" s="221">
        <f>F35-E35</f>
        <v>-5884.7800000000134</v>
      </c>
    </row>
    <row r="36" spans="2:7" x14ac:dyDescent="0.35">
      <c r="B36" s="186"/>
      <c r="C36" s="379"/>
      <c r="D36" s="397"/>
      <c r="E36" s="397"/>
      <c r="F36" s="397"/>
      <c r="G36" s="397"/>
    </row>
    <row r="37" spans="2:7" x14ac:dyDescent="0.35">
      <c r="B37" s="181" t="s">
        <v>1020</v>
      </c>
      <c r="C37" s="396"/>
      <c r="D37" s="221"/>
      <c r="E37" s="221"/>
      <c r="F37" s="221"/>
      <c r="G37" s="221"/>
    </row>
    <row r="38" spans="2:7" x14ac:dyDescent="0.35">
      <c r="B38" s="184" t="s">
        <v>974</v>
      </c>
      <c r="C38" s="379">
        <v>0</v>
      </c>
      <c r="D38" s="380">
        <v>1344</v>
      </c>
      <c r="E38" s="380">
        <v>0</v>
      </c>
      <c r="F38" s="398">
        <v>1348</v>
      </c>
      <c r="G38" s="398">
        <f>F38-E38</f>
        <v>1348</v>
      </c>
    </row>
    <row r="39" spans="2:7" x14ac:dyDescent="0.35">
      <c r="B39" s="181" t="s">
        <v>1023</v>
      </c>
      <c r="C39" s="396">
        <f>SUM(C38)</f>
        <v>0</v>
      </c>
      <c r="D39" s="221">
        <v>1344</v>
      </c>
      <c r="E39" s="221">
        <f>SUM(E38)</f>
        <v>0</v>
      </c>
      <c r="F39" s="221">
        <f>SUM(F38)</f>
        <v>1348</v>
      </c>
      <c r="G39" s="221">
        <f>F39-E39</f>
        <v>1348</v>
      </c>
    </row>
    <row r="40" spans="2:7" x14ac:dyDescent="0.35">
      <c r="B40" s="186"/>
      <c r="C40" s="379"/>
      <c r="D40" s="397"/>
      <c r="E40" s="397"/>
      <c r="F40" s="397"/>
      <c r="G40" s="397"/>
    </row>
    <row r="41" spans="2:7" x14ac:dyDescent="0.35">
      <c r="B41" s="181" t="s">
        <v>1021</v>
      </c>
      <c r="C41" s="396"/>
      <c r="D41" s="221"/>
      <c r="E41" s="221"/>
      <c r="F41" s="221"/>
      <c r="G41" s="221"/>
    </row>
    <row r="42" spans="2:7" x14ac:dyDescent="0.35">
      <c r="B42" s="186" t="s">
        <v>987</v>
      </c>
      <c r="C42" s="379">
        <v>6000</v>
      </c>
      <c r="D42" s="380">
        <v>5999.98</v>
      </c>
      <c r="E42" s="380">
        <v>8500</v>
      </c>
      <c r="F42" s="380">
        <v>9837.61</v>
      </c>
      <c r="G42" s="380">
        <f>F42-E42</f>
        <v>1337.6100000000006</v>
      </c>
    </row>
    <row r="43" spans="2:7" ht="15" thickBot="1" x14ac:dyDescent="0.4">
      <c r="B43" s="383" t="s">
        <v>1024</v>
      </c>
      <c r="C43" s="384">
        <f>SUM(C42)</f>
        <v>6000</v>
      </c>
      <c r="D43" s="227">
        <v>5999.98</v>
      </c>
      <c r="E43" s="227">
        <f>SUM(E42)</f>
        <v>8500</v>
      </c>
      <c r="F43" s="227">
        <f>SUM(F42)</f>
        <v>9837.61</v>
      </c>
      <c r="G43" s="227">
        <f>F43-E43</f>
        <v>1337.6100000000006</v>
      </c>
    </row>
    <row r="44" spans="2:7" ht="20" thickBot="1" x14ac:dyDescent="0.5">
      <c r="B44" s="269" t="s">
        <v>142</v>
      </c>
      <c r="C44" s="235">
        <f>C35+C39+C43</f>
        <v>130000</v>
      </c>
      <c r="D44" s="235">
        <v>128156.20999999998</v>
      </c>
      <c r="E44" s="235">
        <f>E35+E39+E43</f>
        <v>132000</v>
      </c>
      <c r="F44" s="235">
        <f>F35+F39+F43</f>
        <v>128800.82999999999</v>
      </c>
      <c r="G44" s="235">
        <f>F44-E44</f>
        <v>-3199.1700000000128</v>
      </c>
    </row>
    <row r="45" spans="2:7" ht="15" thickBot="1" x14ac:dyDescent="0.4">
      <c r="B45" s="399"/>
      <c r="C45" s="400"/>
      <c r="D45" s="401"/>
      <c r="E45" s="401"/>
      <c r="F45" s="401"/>
      <c r="G45" s="401"/>
    </row>
    <row r="46" spans="2:7" ht="20" thickBot="1" x14ac:dyDescent="0.5">
      <c r="B46" s="269" t="s">
        <v>764</v>
      </c>
      <c r="C46" s="235"/>
      <c r="D46" s="235"/>
      <c r="E46" s="235"/>
      <c r="F46" s="235"/>
      <c r="G46" s="235"/>
    </row>
    <row r="47" spans="2:7" x14ac:dyDescent="0.35">
      <c r="B47" s="402" t="s">
        <v>1025</v>
      </c>
      <c r="C47" s="403"/>
      <c r="D47" s="237"/>
      <c r="E47" s="237"/>
      <c r="F47" s="237"/>
      <c r="G47" s="237"/>
    </row>
    <row r="48" spans="2:7" x14ac:dyDescent="0.35">
      <c r="B48" s="186" t="s">
        <v>1026</v>
      </c>
      <c r="C48" s="379"/>
      <c r="D48" s="397"/>
      <c r="E48" s="397"/>
      <c r="F48" s="397"/>
      <c r="G48" s="397"/>
    </row>
    <row r="49" spans="2:7" x14ac:dyDescent="0.35">
      <c r="B49" s="182" t="s">
        <v>932</v>
      </c>
      <c r="C49" s="379">
        <v>-65000</v>
      </c>
      <c r="D49" s="380">
        <v>-63465.5</v>
      </c>
      <c r="E49" s="380">
        <v>-65000</v>
      </c>
      <c r="F49" s="380">
        <v>-63855</v>
      </c>
      <c r="G49" s="380">
        <f>F49-E49</f>
        <v>1145</v>
      </c>
    </row>
    <row r="50" spans="2:7" x14ac:dyDescent="0.35">
      <c r="B50" s="184" t="s">
        <v>933</v>
      </c>
      <c r="C50" s="379">
        <v>-15000</v>
      </c>
      <c r="D50" s="380">
        <v>-12752.32</v>
      </c>
      <c r="E50" s="380">
        <v>-15000</v>
      </c>
      <c r="F50" s="380">
        <v>-12489.16</v>
      </c>
      <c r="G50" s="380">
        <f t="shared" ref="G50:G51" si="2">F50-E50</f>
        <v>2510.84</v>
      </c>
    </row>
    <row r="51" spans="2:7" x14ac:dyDescent="0.35">
      <c r="B51" s="184" t="s">
        <v>11</v>
      </c>
      <c r="C51" s="379">
        <v>-5000</v>
      </c>
      <c r="D51" s="380">
        <v>-4999.72</v>
      </c>
      <c r="E51" s="380">
        <v>-5000</v>
      </c>
      <c r="F51" s="380">
        <v>-5000</v>
      </c>
      <c r="G51" s="380">
        <f t="shared" si="2"/>
        <v>0</v>
      </c>
    </row>
    <row r="52" spans="2:7" x14ac:dyDescent="0.35">
      <c r="B52" s="186"/>
      <c r="C52" s="379"/>
      <c r="D52" s="397"/>
      <c r="E52" s="397"/>
      <c r="F52" s="397"/>
      <c r="G52" s="397"/>
    </row>
    <row r="53" spans="2:7" x14ac:dyDescent="0.35">
      <c r="B53" s="186" t="s">
        <v>1027</v>
      </c>
      <c r="C53" s="379"/>
      <c r="D53" s="397"/>
      <c r="E53" s="397"/>
      <c r="F53" s="397"/>
      <c r="G53" s="397"/>
    </row>
    <row r="54" spans="2:7" x14ac:dyDescent="0.35">
      <c r="B54" s="184" t="s">
        <v>779</v>
      </c>
      <c r="C54" s="379">
        <v>-31000</v>
      </c>
      <c r="D54" s="380">
        <v>-22999.93</v>
      </c>
      <c r="E54" s="380">
        <v>-35000</v>
      </c>
      <c r="F54" s="380">
        <v>-19926.080000000002</v>
      </c>
      <c r="G54" s="380">
        <f t="shared" ref="G54:G56" si="3">F54-E54</f>
        <v>15073.919999999998</v>
      </c>
    </row>
    <row r="55" spans="2:7" x14ac:dyDescent="0.35">
      <c r="B55" s="184" t="s">
        <v>913</v>
      </c>
      <c r="C55" s="379">
        <v>-400</v>
      </c>
      <c r="D55" s="380">
        <v>0</v>
      </c>
      <c r="E55" s="380">
        <v>0</v>
      </c>
      <c r="F55" s="380">
        <v>0</v>
      </c>
      <c r="G55" s="380">
        <f t="shared" si="3"/>
        <v>0</v>
      </c>
    </row>
    <row r="56" spans="2:7" x14ac:dyDescent="0.35">
      <c r="B56" s="184" t="s">
        <v>1039</v>
      </c>
      <c r="C56" s="379">
        <v>-4500</v>
      </c>
      <c r="D56" s="380">
        <v>-4500</v>
      </c>
      <c r="E56" s="380">
        <v>-4500</v>
      </c>
      <c r="F56" s="380">
        <v>-4500</v>
      </c>
      <c r="G56" s="380">
        <f t="shared" si="3"/>
        <v>0</v>
      </c>
    </row>
    <row r="57" spans="2:7" x14ac:dyDescent="0.35">
      <c r="B57" s="404" t="s">
        <v>1047</v>
      </c>
      <c r="C57" s="405">
        <f>SUM(C49:C56)</f>
        <v>-120900</v>
      </c>
      <c r="D57" s="238">
        <v>-108717.47</v>
      </c>
      <c r="E57" s="238">
        <f>SUM(E49:E56)</f>
        <v>-124500</v>
      </c>
      <c r="F57" s="238">
        <f>SUM(F49:F56)</f>
        <v>-105770.24000000001</v>
      </c>
      <c r="G57" s="238">
        <f>F57-E57</f>
        <v>18729.759999999995</v>
      </c>
    </row>
    <row r="58" spans="2:7" x14ac:dyDescent="0.35">
      <c r="B58" s="184"/>
      <c r="C58" s="379"/>
      <c r="D58" s="397"/>
      <c r="E58" s="397"/>
      <c r="F58" s="397"/>
      <c r="G58" s="397"/>
    </row>
    <row r="59" spans="2:7" x14ac:dyDescent="0.35">
      <c r="B59" s="404" t="s">
        <v>1020</v>
      </c>
      <c r="C59" s="406"/>
      <c r="D59" s="239"/>
      <c r="E59" s="239"/>
      <c r="F59" s="239"/>
      <c r="G59" s="239"/>
    </row>
    <row r="60" spans="2:7" x14ac:dyDescent="0.35">
      <c r="B60" s="184" t="s">
        <v>772</v>
      </c>
      <c r="C60" s="379">
        <v>-7500</v>
      </c>
      <c r="D60" s="380">
        <v>-10496.26</v>
      </c>
      <c r="E60" s="380">
        <v>-15000</v>
      </c>
      <c r="F60" s="380">
        <v>-12396.26</v>
      </c>
      <c r="G60" s="380">
        <f>F60-E60</f>
        <v>2603.7399999999998</v>
      </c>
    </row>
    <row r="61" spans="2:7" x14ac:dyDescent="0.35">
      <c r="B61" s="404" t="s">
        <v>1023</v>
      </c>
      <c r="C61" s="407">
        <f>SUM(C60)</f>
        <v>-7500</v>
      </c>
      <c r="D61" s="240">
        <v>-10496.26</v>
      </c>
      <c r="E61" s="240">
        <f>SUM(E60)</f>
        <v>-15000</v>
      </c>
      <c r="F61" s="240">
        <f>SUM(F60)</f>
        <v>-12396.26</v>
      </c>
      <c r="G61" s="240">
        <f>F61-E61</f>
        <v>2603.7399999999998</v>
      </c>
    </row>
    <row r="62" spans="2:7" x14ac:dyDescent="0.35">
      <c r="B62" s="184"/>
      <c r="C62" s="379"/>
      <c r="D62" s="397"/>
      <c r="E62" s="397"/>
      <c r="F62" s="397"/>
      <c r="G62" s="397"/>
    </row>
    <row r="63" spans="2:7" x14ac:dyDescent="0.35">
      <c r="B63" s="404" t="s">
        <v>1031</v>
      </c>
      <c r="C63" s="403"/>
      <c r="D63" s="237"/>
      <c r="E63" s="237"/>
      <c r="F63" s="237"/>
      <c r="G63" s="237"/>
    </row>
    <row r="64" spans="2:7" x14ac:dyDescent="0.35">
      <c r="B64" s="186" t="s">
        <v>1032</v>
      </c>
      <c r="C64" s="388"/>
      <c r="D64" s="389"/>
      <c r="E64" s="389"/>
      <c r="F64" s="389"/>
      <c r="G64" s="389"/>
    </row>
    <row r="65" spans="2:7" x14ac:dyDescent="0.35">
      <c r="B65" s="184" t="s">
        <v>773</v>
      </c>
      <c r="C65" s="379">
        <v>-6500</v>
      </c>
      <c r="D65" s="380">
        <v>-6577.2800000000007</v>
      </c>
      <c r="E65" s="380">
        <v>-7000</v>
      </c>
      <c r="F65" s="380">
        <v>-6236.59</v>
      </c>
      <c r="G65" s="380">
        <f>F65-E65</f>
        <v>763.40999999999985</v>
      </c>
    </row>
    <row r="66" spans="2:7" x14ac:dyDescent="0.35">
      <c r="B66" s="184" t="s">
        <v>777</v>
      </c>
      <c r="C66" s="379">
        <v>-15066</v>
      </c>
      <c r="D66" s="380">
        <v>-15112.35</v>
      </c>
      <c r="E66" s="380">
        <v>-21162</v>
      </c>
      <c r="F66" s="380">
        <v>-8515.7900000000009</v>
      </c>
      <c r="G66" s="380">
        <f t="shared" ref="G66:G67" si="4">F66-E66</f>
        <v>12646.21</v>
      </c>
    </row>
    <row r="67" spans="2:7" x14ac:dyDescent="0.35">
      <c r="B67" s="184" t="s">
        <v>771</v>
      </c>
      <c r="C67" s="379">
        <v>-5000</v>
      </c>
      <c r="D67" s="380">
        <v>-4999.6000000000004</v>
      </c>
      <c r="E67" s="380">
        <v>-5000</v>
      </c>
      <c r="F67" s="380">
        <v>-3570.7700000000041</v>
      </c>
      <c r="G67" s="380">
        <f t="shared" si="4"/>
        <v>1429.2299999999959</v>
      </c>
    </row>
    <row r="68" spans="2:7" x14ac:dyDescent="0.35">
      <c r="B68" s="184"/>
      <c r="C68" s="408"/>
      <c r="D68" s="409"/>
      <c r="E68" s="409"/>
      <c r="F68" s="409"/>
      <c r="G68" s="409"/>
    </row>
    <row r="69" spans="2:7" x14ac:dyDescent="0.35">
      <c r="B69" s="186" t="s">
        <v>1033</v>
      </c>
      <c r="C69" s="408"/>
      <c r="D69" s="409"/>
      <c r="E69" s="409"/>
      <c r="F69" s="409"/>
      <c r="G69" s="409"/>
    </row>
    <row r="70" spans="2:7" x14ac:dyDescent="0.35">
      <c r="B70" s="184" t="s">
        <v>1068</v>
      </c>
      <c r="C70" s="379">
        <v>-6000</v>
      </c>
      <c r="D70" s="380">
        <v>-5999.53</v>
      </c>
      <c r="E70" s="380">
        <v>-8000</v>
      </c>
      <c r="F70" s="380">
        <v>-7436.18</v>
      </c>
      <c r="G70" s="380">
        <f t="shared" ref="G70" si="5">F70-E70</f>
        <v>563.81999999999971</v>
      </c>
    </row>
    <row r="71" spans="2:7" x14ac:dyDescent="0.35">
      <c r="B71" s="184"/>
      <c r="C71" s="379"/>
      <c r="D71" s="397"/>
      <c r="E71" s="397"/>
      <c r="F71" s="397"/>
      <c r="G71" s="397"/>
    </row>
    <row r="72" spans="2:7" x14ac:dyDescent="0.35">
      <c r="B72" s="186" t="s">
        <v>97</v>
      </c>
      <c r="C72" s="379"/>
      <c r="D72" s="397"/>
      <c r="E72" s="397"/>
      <c r="F72" s="397"/>
      <c r="G72" s="397"/>
    </row>
    <row r="73" spans="2:7" x14ac:dyDescent="0.35">
      <c r="B73" s="184" t="s">
        <v>97</v>
      </c>
      <c r="C73" s="379">
        <v>-35344</v>
      </c>
      <c r="D73" s="380">
        <v>-39844</v>
      </c>
      <c r="E73" s="380">
        <v>-47860</v>
      </c>
      <c r="F73" s="380">
        <v>-42018.45</v>
      </c>
      <c r="G73" s="380">
        <f t="shared" ref="G73" si="6">F73-E73</f>
        <v>5841.5500000000029</v>
      </c>
    </row>
    <row r="74" spans="2:7" x14ac:dyDescent="0.35">
      <c r="B74" s="184"/>
      <c r="C74" s="408"/>
      <c r="D74" s="409"/>
      <c r="E74" s="409"/>
      <c r="F74" s="409"/>
      <c r="G74" s="409"/>
    </row>
    <row r="75" spans="2:7" x14ac:dyDescent="0.35">
      <c r="B75" s="186" t="s">
        <v>1034</v>
      </c>
      <c r="C75" s="408"/>
      <c r="D75" s="409"/>
      <c r="E75" s="409"/>
      <c r="F75" s="409"/>
      <c r="G75" s="409"/>
    </row>
    <row r="76" spans="2:7" x14ac:dyDescent="0.35">
      <c r="B76" s="184" t="s">
        <v>1037</v>
      </c>
      <c r="C76" s="379">
        <v>-8500</v>
      </c>
      <c r="D76" s="380">
        <v>-8500.3333333333339</v>
      </c>
      <c r="E76" s="380">
        <v>0</v>
      </c>
      <c r="F76" s="380">
        <v>-8500</v>
      </c>
      <c r="G76" s="380">
        <f t="shared" ref="G76" si="7">F76-E76</f>
        <v>-8500</v>
      </c>
    </row>
    <row r="77" spans="2:7" x14ac:dyDescent="0.35">
      <c r="B77" s="184"/>
      <c r="C77" s="379"/>
      <c r="D77" s="397"/>
      <c r="E77" s="397"/>
      <c r="F77" s="397"/>
      <c r="G77" s="397"/>
    </row>
    <row r="78" spans="2:7" x14ac:dyDescent="0.35">
      <c r="B78" s="186" t="s">
        <v>1035</v>
      </c>
      <c r="C78" s="408"/>
      <c r="D78" s="409"/>
      <c r="E78" s="409"/>
      <c r="F78" s="409"/>
      <c r="G78" s="409"/>
    </row>
    <row r="79" spans="2:7" x14ac:dyDescent="0.35">
      <c r="B79" s="184" t="s">
        <v>930</v>
      </c>
      <c r="C79" s="379">
        <v>0</v>
      </c>
      <c r="D79" s="380">
        <v>-236.79</v>
      </c>
      <c r="E79" s="380">
        <v>0</v>
      </c>
      <c r="F79" s="380">
        <v>-506.88</v>
      </c>
      <c r="G79" s="380">
        <f t="shared" ref="G79" si="8">F79-E79</f>
        <v>-506.88</v>
      </c>
    </row>
    <row r="80" spans="2:7" ht="15" thickBot="1" x14ac:dyDescent="0.4">
      <c r="B80" s="404" t="s">
        <v>1046</v>
      </c>
      <c r="C80" s="407">
        <f>SUM(C65:C79)</f>
        <v>-76410</v>
      </c>
      <c r="D80" s="240">
        <v>-81269.883333333331</v>
      </c>
      <c r="E80" s="240">
        <f>SUM(E65:E79)</f>
        <v>-89022</v>
      </c>
      <c r="F80" s="240">
        <f>SUM(F65:F79)</f>
        <v>-76784.66</v>
      </c>
      <c r="G80" s="240">
        <f>F80-E80</f>
        <v>12237.339999999997</v>
      </c>
    </row>
    <row r="81" spans="2:7" ht="20" thickBot="1" x14ac:dyDescent="0.5">
      <c r="B81" s="269" t="s">
        <v>1040</v>
      </c>
      <c r="C81" s="235">
        <f>C57+C61+C80</f>
        <v>-204810</v>
      </c>
      <c r="D81" s="235">
        <v>-200483.61333333334</v>
      </c>
      <c r="E81" s="235">
        <f>E57+E61+E80</f>
        <v>-228522</v>
      </c>
      <c r="F81" s="235">
        <f>F57+F61+F80</f>
        <v>-194951.16</v>
      </c>
      <c r="G81" s="235">
        <f>F81-E81</f>
        <v>33570.839999999997</v>
      </c>
    </row>
    <row r="82" spans="2:7" ht="15" thickBot="1" x14ac:dyDescent="0.4">
      <c r="B82" s="410"/>
      <c r="C82" s="411"/>
      <c r="D82" s="412"/>
      <c r="E82" s="412"/>
      <c r="F82" s="412"/>
      <c r="G82" s="412"/>
    </row>
    <row r="83" spans="2:7" ht="15" thickBot="1" x14ac:dyDescent="0.4">
      <c r="B83" s="413" t="s">
        <v>946</v>
      </c>
      <c r="C83" s="251">
        <f>C44+C81+C26</f>
        <v>23690</v>
      </c>
      <c r="D83" s="251">
        <v>26174.789999999994</v>
      </c>
      <c r="E83" s="251">
        <f>E44+E81+E26</f>
        <v>20978</v>
      </c>
      <c r="F83" s="251">
        <f>F44+F81+F26</f>
        <v>22646.520000000019</v>
      </c>
      <c r="G83" s="251">
        <f>F83-E83</f>
        <v>1668.5200000000186</v>
      </c>
    </row>
    <row r="84" spans="2:7" x14ac:dyDescent="0.35">
      <c r="B84" s="414"/>
      <c r="C84" s="415"/>
      <c r="D84" s="415"/>
      <c r="E84" s="415"/>
      <c r="F84" s="415"/>
      <c r="G84" s="415"/>
    </row>
    <row r="85" spans="2:7" x14ac:dyDescent="0.35">
      <c r="B85" s="416"/>
      <c r="C85" s="415"/>
      <c r="D85" s="417"/>
      <c r="E85" s="417"/>
      <c r="F85" s="417"/>
      <c r="G85" s="417"/>
    </row>
    <row r="86" spans="2:7" x14ac:dyDescent="0.35">
      <c r="B86" s="418"/>
      <c r="C86" s="419"/>
      <c r="D86" s="419"/>
      <c r="E86" s="419"/>
      <c r="F86" s="419"/>
      <c r="G86" s="419"/>
    </row>
    <row r="87" spans="2:7" x14ac:dyDescent="0.35">
      <c r="B87" s="418"/>
      <c r="C87" s="419"/>
      <c r="D87" s="419"/>
      <c r="E87" s="419"/>
      <c r="F87" s="419"/>
      <c r="G87" s="419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1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9"/>
    </row>
    <row r="23" spans="2:4" x14ac:dyDescent="0.25">
      <c r="D23" s="48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50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2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5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5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5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5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5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5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5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5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5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5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5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5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5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5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5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5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5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5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5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5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5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5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5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5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5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5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5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5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5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5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5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5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5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5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5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5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5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5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5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5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5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5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5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5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5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5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5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5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5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5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5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5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5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5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5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5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5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5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5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5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5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5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5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5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5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5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5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5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5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5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5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5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5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5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5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5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5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5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5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5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5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5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5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5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5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5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5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5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5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5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5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5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5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5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5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5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5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5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5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5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5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5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5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5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3"/>
    </row>
    <row r="150" spans="1:11" x14ac:dyDescent="0.25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5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5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5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5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5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5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5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5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5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5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5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4">
      <c r="A162" s="56" t="s">
        <v>120</v>
      </c>
      <c r="E162" s="54"/>
      <c r="H162" s="55"/>
    </row>
    <row r="163" spans="1:11" x14ac:dyDescent="0.25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5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5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5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5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5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5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5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5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5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5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5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5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5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ht="13" x14ac:dyDescent="0.3">
      <c r="A187" s="53"/>
      <c r="G187" s="58" t="s">
        <v>646</v>
      </c>
      <c r="H187" s="59">
        <f>SUM(H163:H186)</f>
        <v>1312.4500000000003</v>
      </c>
    </row>
    <row r="188" spans="1:11" x14ac:dyDescent="0.25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5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2">
        <v>2174.35</v>
      </c>
    </row>
    <row r="194" spans="1:11" ht="13" x14ac:dyDescent="0.3">
      <c r="G194" t="s">
        <v>660</v>
      </c>
      <c r="H194" s="59">
        <f>SUM(H187:H193)</f>
        <v>-49909.500000000007</v>
      </c>
    </row>
    <row r="195" spans="1:11" ht="18" x14ac:dyDescent="0.4">
      <c r="A195" s="56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5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5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3"/>
      <c r="H200"/>
    </row>
    <row r="201" spans="1:11" x14ac:dyDescent="0.25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5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5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5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5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5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5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5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5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5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5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5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5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5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5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5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5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5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0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K23" sqref="K23"/>
    </sheetView>
  </sheetViews>
  <sheetFormatPr defaultRowHeight="12.5" x14ac:dyDescent="0.25"/>
  <cols>
    <col min="1" max="1" width="30.26953125" customWidth="1"/>
    <col min="2" max="2" width="16" style="284" bestFit="1" customWidth="1"/>
    <col min="3" max="3" width="11.81640625" style="284" bestFit="1" customWidth="1"/>
    <col min="4" max="4" width="6.453125" customWidth="1"/>
    <col min="5" max="5" width="16" style="284" bestFit="1" customWidth="1"/>
    <col min="6" max="6" width="11.81640625" style="284" bestFit="1" customWidth="1"/>
    <col min="7" max="7" width="6.453125" style="79" customWidth="1"/>
    <col min="8" max="8" width="11.7265625" customWidth="1"/>
  </cols>
  <sheetData>
    <row r="1" spans="1:7" ht="31.5" customHeight="1" x14ac:dyDescent="0.25">
      <c r="A1" s="47" t="s">
        <v>152</v>
      </c>
    </row>
    <row r="2" spans="1:7" ht="15.5" x14ac:dyDescent="0.25">
      <c r="A2" s="42" t="s">
        <v>168</v>
      </c>
      <c r="B2" s="454">
        <f>'Man Accs '!B3</f>
        <v>43343</v>
      </c>
      <c r="C2" s="455"/>
      <c r="E2" s="454">
        <v>43100</v>
      </c>
      <c r="F2" s="455"/>
    </row>
    <row r="3" spans="1:7" ht="10.5" customHeight="1" x14ac:dyDescent="0.25">
      <c r="A3" s="43"/>
      <c r="B3" s="285"/>
      <c r="C3" s="286"/>
      <c r="D3" s="84"/>
      <c r="E3" s="285"/>
      <c r="F3" s="286"/>
      <c r="G3" s="84"/>
    </row>
    <row r="4" spans="1:7" ht="13" x14ac:dyDescent="0.25">
      <c r="A4" s="44" t="s">
        <v>153</v>
      </c>
      <c r="B4" s="285"/>
      <c r="C4" s="286"/>
      <c r="D4" s="84"/>
      <c r="E4" s="285"/>
      <c r="F4" s="286"/>
      <c r="G4" s="84"/>
    </row>
    <row r="5" spans="1:7" x14ac:dyDescent="0.25">
      <c r="A5" s="43"/>
      <c r="B5" s="285"/>
      <c r="C5" s="286"/>
      <c r="D5" s="85"/>
      <c r="E5" s="285"/>
      <c r="F5" s="286"/>
      <c r="G5" s="85"/>
    </row>
    <row r="6" spans="1:7" x14ac:dyDescent="0.25">
      <c r="A6" s="43" t="s">
        <v>154</v>
      </c>
      <c r="B6" s="287"/>
      <c r="C6" s="288">
        <f>+TB!D5</f>
        <v>807654</v>
      </c>
      <c r="D6" s="85"/>
      <c r="E6" s="287"/>
      <c r="F6" s="288">
        <v>806220</v>
      </c>
      <c r="G6" s="85"/>
    </row>
    <row r="7" spans="1:7" x14ac:dyDescent="0.25">
      <c r="A7" s="43"/>
      <c r="B7" s="287"/>
      <c r="C7" s="288"/>
      <c r="D7" s="85"/>
      <c r="E7" s="287"/>
      <c r="F7" s="288"/>
      <c r="G7" s="85"/>
    </row>
    <row r="8" spans="1:7" ht="13" x14ac:dyDescent="0.25">
      <c r="A8" s="44" t="s">
        <v>155</v>
      </c>
      <c r="B8" s="287"/>
      <c r="C8" s="288"/>
      <c r="D8" s="85"/>
      <c r="E8" s="287"/>
      <c r="F8" s="288"/>
      <c r="G8" s="85"/>
    </row>
    <row r="9" spans="1:7" s="79" customFormat="1" ht="13" x14ac:dyDescent="0.25">
      <c r="A9" s="44"/>
      <c r="B9" s="287"/>
      <c r="C9" s="288"/>
      <c r="D9" s="85"/>
      <c r="E9" s="287"/>
      <c r="F9" s="288"/>
      <c r="G9" s="85"/>
    </row>
    <row r="10" spans="1:7" s="79" customFormat="1" x14ac:dyDescent="0.25">
      <c r="A10" s="43" t="s">
        <v>1088</v>
      </c>
      <c r="B10" s="287">
        <f>TB!C6</f>
        <v>0</v>
      </c>
      <c r="C10" s="288"/>
      <c r="D10" s="85"/>
      <c r="E10" s="287"/>
      <c r="F10" s="288"/>
      <c r="G10" s="85"/>
    </row>
    <row r="11" spans="1:7" x14ac:dyDescent="0.25">
      <c r="A11" s="43" t="s">
        <v>781</v>
      </c>
      <c r="B11" s="287">
        <f>TB!D7</f>
        <v>0</v>
      </c>
      <c r="C11" s="288"/>
      <c r="D11" s="85"/>
      <c r="E11" s="287">
        <v>0</v>
      </c>
      <c r="F11" s="288"/>
      <c r="G11" s="85"/>
    </row>
    <row r="12" spans="1:7" s="79" customFormat="1" x14ac:dyDescent="0.25">
      <c r="A12" s="43" t="s">
        <v>806</v>
      </c>
      <c r="B12" s="287">
        <f>-TB!D26</f>
        <v>0</v>
      </c>
      <c r="C12" s="288"/>
      <c r="D12" s="85"/>
      <c r="E12" s="287">
        <v>4344.84</v>
      </c>
      <c r="F12" s="288"/>
      <c r="G12" s="85"/>
    </row>
    <row r="13" spans="1:7" x14ac:dyDescent="0.25">
      <c r="A13" s="43" t="s">
        <v>817</v>
      </c>
      <c r="B13" s="287">
        <f>TB!D16</f>
        <v>25535.53</v>
      </c>
      <c r="C13" s="288"/>
      <c r="D13" s="85"/>
      <c r="E13" s="287">
        <v>430.4</v>
      </c>
      <c r="F13" s="288"/>
      <c r="G13" s="85"/>
    </row>
    <row r="14" spans="1:7" s="79" customFormat="1" x14ac:dyDescent="0.25">
      <c r="A14" s="43" t="s">
        <v>1005</v>
      </c>
      <c r="B14" s="287">
        <f>TB!D12</f>
        <v>0</v>
      </c>
      <c r="C14" s="288"/>
      <c r="D14" s="85"/>
      <c r="E14" s="287">
        <v>8087.91</v>
      </c>
      <c r="F14" s="288"/>
      <c r="G14" s="85"/>
    </row>
    <row r="15" spans="1:7" x14ac:dyDescent="0.25">
      <c r="A15" s="43" t="s">
        <v>156</v>
      </c>
      <c r="B15" s="287">
        <f>SUM(TB!D8:D11)+TB!D15</f>
        <v>24865.53</v>
      </c>
      <c r="C15" s="288"/>
      <c r="D15" s="85"/>
      <c r="E15" s="287">
        <v>46260.480000000003</v>
      </c>
      <c r="F15" s="288"/>
      <c r="G15" s="85"/>
    </row>
    <row r="16" spans="1:7" x14ac:dyDescent="0.25">
      <c r="A16" s="43"/>
      <c r="B16" s="289">
        <f>SUM(B10:B15)</f>
        <v>50401.06</v>
      </c>
      <c r="C16" s="286"/>
      <c r="D16" s="85"/>
      <c r="E16" s="289">
        <f>SUM(E11:E15)</f>
        <v>59123.630000000005</v>
      </c>
      <c r="F16" s="286"/>
      <c r="G16" s="85"/>
    </row>
    <row r="17" spans="1:10" ht="13" x14ac:dyDescent="0.25">
      <c r="A17" s="44" t="s">
        <v>157</v>
      </c>
      <c r="B17" s="285"/>
      <c r="C17" s="286"/>
      <c r="D17" s="85"/>
      <c r="E17" s="285"/>
      <c r="F17" s="286"/>
      <c r="G17" s="85"/>
      <c r="I17" s="78"/>
      <c r="J17" s="78"/>
    </row>
    <row r="18" spans="1:10" x14ac:dyDescent="0.25">
      <c r="A18" s="43"/>
      <c r="B18" s="285"/>
      <c r="C18" s="286"/>
      <c r="D18" s="85"/>
      <c r="E18" s="285"/>
      <c r="F18" s="286"/>
      <c r="G18" s="85"/>
      <c r="I18" s="78"/>
      <c r="J18" s="78"/>
    </row>
    <row r="19" spans="1:10" ht="26" x14ac:dyDescent="0.25">
      <c r="A19" s="44" t="s">
        <v>158</v>
      </c>
      <c r="B19" s="285"/>
      <c r="C19" s="286"/>
      <c r="D19" s="85"/>
      <c r="E19" s="285"/>
      <c r="F19" s="286"/>
      <c r="G19" s="85"/>
      <c r="H19" s="78"/>
      <c r="I19" s="78"/>
      <c r="J19" s="78"/>
    </row>
    <row r="20" spans="1:10" s="79" customFormat="1" x14ac:dyDescent="0.25">
      <c r="A20" s="43" t="s">
        <v>170</v>
      </c>
      <c r="B20" s="287">
        <f>-TB!D17</f>
        <v>48296.88</v>
      </c>
      <c r="C20" s="286"/>
      <c r="D20" s="85"/>
      <c r="E20" s="287">
        <v>51861.37</v>
      </c>
      <c r="F20" s="286"/>
      <c r="G20" s="85"/>
      <c r="I20" s="78"/>
      <c r="J20" s="78"/>
    </row>
    <row r="21" spans="1:10" x14ac:dyDescent="0.25">
      <c r="A21" s="43" t="s">
        <v>986</v>
      </c>
      <c r="B21" s="287">
        <f>-TB!D13</f>
        <v>6806</v>
      </c>
      <c r="C21" s="286"/>
      <c r="D21" s="85"/>
      <c r="E21" s="287">
        <v>32384.17</v>
      </c>
      <c r="F21" s="286"/>
      <c r="G21" s="85"/>
      <c r="I21" s="78"/>
      <c r="J21" s="78"/>
    </row>
    <row r="22" spans="1:10" x14ac:dyDescent="0.25">
      <c r="A22" s="43" t="s">
        <v>780</v>
      </c>
      <c r="B22" s="287">
        <f>-TB!D14-TB!D19-TB!D20-TB!D21</f>
        <v>0</v>
      </c>
      <c r="C22" s="286"/>
      <c r="D22" s="85"/>
      <c r="E22" s="287">
        <v>0</v>
      </c>
      <c r="F22" s="286"/>
      <c r="G22" s="85"/>
      <c r="I22" s="78"/>
      <c r="J22" s="78"/>
    </row>
    <row r="23" spans="1:10" s="79" customFormat="1" x14ac:dyDescent="0.25">
      <c r="A23" s="43" t="s">
        <v>807</v>
      </c>
      <c r="B23" s="287">
        <f>TB!D25</f>
        <v>0</v>
      </c>
      <c r="C23" s="286"/>
      <c r="D23" s="85"/>
      <c r="E23" s="287">
        <v>4344.84</v>
      </c>
      <c r="F23" s="286"/>
      <c r="G23" s="85"/>
      <c r="I23" s="78"/>
      <c r="J23" s="78"/>
    </row>
    <row r="24" spans="1:10" x14ac:dyDescent="0.25">
      <c r="A24" s="43" t="s">
        <v>120</v>
      </c>
      <c r="B24" s="287">
        <f>-TB!D22</f>
        <v>-1819.71</v>
      </c>
      <c r="C24" s="286"/>
      <c r="D24" s="85"/>
      <c r="E24" s="287">
        <v>0</v>
      </c>
      <c r="F24" s="286"/>
      <c r="G24" s="85"/>
      <c r="I24" s="78"/>
      <c r="J24" s="78"/>
    </row>
    <row r="25" spans="1:10" s="79" customFormat="1" x14ac:dyDescent="0.25">
      <c r="A25" s="43" t="s">
        <v>992</v>
      </c>
      <c r="B25" s="287">
        <f>-TB!C24</f>
        <v>0</v>
      </c>
      <c r="C25" s="286"/>
      <c r="D25" s="85"/>
      <c r="E25" s="287">
        <v>0</v>
      </c>
      <c r="F25" s="286"/>
      <c r="G25" s="85"/>
      <c r="I25" s="78"/>
      <c r="J25" s="78"/>
    </row>
    <row r="26" spans="1:10" x14ac:dyDescent="0.25">
      <c r="A26" s="43"/>
      <c r="B26" s="289">
        <f>SUM(B20:B25)</f>
        <v>53283.17</v>
      </c>
      <c r="C26" s="286"/>
      <c r="D26" s="85"/>
      <c r="E26" s="289">
        <f>SUM(E20:E25)</f>
        <v>88590.38</v>
      </c>
      <c r="F26" s="286"/>
      <c r="G26" s="85"/>
      <c r="I26" s="78"/>
      <c r="J26" s="78"/>
    </row>
    <row r="27" spans="1:10" x14ac:dyDescent="0.25">
      <c r="A27" s="43"/>
      <c r="B27" s="285"/>
      <c r="C27" s="286"/>
      <c r="D27" s="85"/>
      <c r="E27" s="285"/>
      <c r="F27" s="286"/>
      <c r="G27" s="85"/>
      <c r="I27" s="78"/>
      <c r="J27" s="78"/>
    </row>
    <row r="28" spans="1:10" ht="13" x14ac:dyDescent="0.25">
      <c r="A28" s="46"/>
      <c r="B28" s="285"/>
      <c r="C28" s="286"/>
      <c r="D28" s="85"/>
      <c r="E28" s="285"/>
      <c r="F28" s="286"/>
      <c r="G28" s="85"/>
      <c r="I28" s="78"/>
      <c r="J28" s="78"/>
    </row>
    <row r="29" spans="1:10" ht="13" x14ac:dyDescent="0.25">
      <c r="A29" s="46" t="s">
        <v>167</v>
      </c>
      <c r="B29" s="285"/>
      <c r="C29" s="286">
        <f>+B16-B26</f>
        <v>-2882.1100000000006</v>
      </c>
      <c r="D29" s="85"/>
      <c r="E29" s="285"/>
      <c r="F29" s="286">
        <f>+E16-E26</f>
        <v>-29466.75</v>
      </c>
      <c r="G29" s="85"/>
      <c r="I29" s="78"/>
      <c r="J29" s="78"/>
    </row>
    <row r="30" spans="1:10" x14ac:dyDescent="0.25">
      <c r="A30" s="43"/>
      <c r="B30" s="285"/>
      <c r="C30" s="286"/>
      <c r="D30" s="85"/>
      <c r="E30" s="285"/>
      <c r="F30" s="286"/>
      <c r="G30" s="85"/>
      <c r="I30" s="78"/>
      <c r="J30" s="78"/>
    </row>
    <row r="31" spans="1:10" ht="13" x14ac:dyDescent="0.25">
      <c r="A31" s="44" t="s">
        <v>159</v>
      </c>
      <c r="B31" s="285"/>
      <c r="C31" s="290">
        <f>+C29+C6</f>
        <v>804771.89</v>
      </c>
      <c r="D31" s="85"/>
      <c r="E31" s="285"/>
      <c r="F31" s="290">
        <f>+F29+F6</f>
        <v>776753.25</v>
      </c>
      <c r="G31" s="85"/>
      <c r="I31" s="78"/>
      <c r="J31" s="78"/>
    </row>
    <row r="32" spans="1:10" x14ac:dyDescent="0.25">
      <c r="A32" s="43"/>
      <c r="B32" s="285"/>
      <c r="C32" s="286"/>
      <c r="D32" s="85"/>
      <c r="E32" s="285"/>
      <c r="F32" s="286"/>
      <c r="G32" s="85"/>
      <c r="I32" s="78"/>
      <c r="J32" s="78"/>
    </row>
    <row r="33" spans="1:10" x14ac:dyDescent="0.25">
      <c r="A33" s="43"/>
      <c r="B33" s="285"/>
      <c r="C33" s="286"/>
      <c r="D33" s="85"/>
      <c r="E33" s="285"/>
      <c r="F33" s="286"/>
      <c r="G33" s="85"/>
      <c r="I33" s="78"/>
      <c r="J33" s="78"/>
    </row>
    <row r="34" spans="1:10" x14ac:dyDescent="0.25">
      <c r="A34" s="43"/>
      <c r="B34" s="285"/>
      <c r="C34" s="286"/>
      <c r="D34" s="85"/>
      <c r="E34" s="285"/>
      <c r="F34" s="286"/>
      <c r="G34" s="85"/>
      <c r="I34" s="78"/>
      <c r="J34" s="78"/>
    </row>
    <row r="35" spans="1:10" x14ac:dyDescent="0.25">
      <c r="A35" s="43" t="s">
        <v>160</v>
      </c>
      <c r="B35" s="285"/>
      <c r="C35" s="288">
        <f>-TB!D29-TB!D30-TB!D31-TB!D32-TB!D33</f>
        <v>549400.01</v>
      </c>
      <c r="D35" s="86"/>
      <c r="E35" s="285"/>
      <c r="F35" s="288">
        <v>560452.76</v>
      </c>
      <c r="G35" s="86"/>
      <c r="I35" s="78"/>
      <c r="J35" s="78"/>
    </row>
    <row r="36" spans="1:10" x14ac:dyDescent="0.25">
      <c r="A36" s="43" t="s">
        <v>161</v>
      </c>
      <c r="B36" s="285"/>
      <c r="C36" s="288">
        <f>-TB!D27-TB!D28</f>
        <v>218014.93999999994</v>
      </c>
      <c r="D36" s="86"/>
      <c r="E36" s="285"/>
      <c r="F36" s="288">
        <v>229759.17000000004</v>
      </c>
      <c r="G36" s="86"/>
      <c r="I36" s="48"/>
      <c r="J36" s="78"/>
    </row>
    <row r="37" spans="1:10" ht="12.75" customHeight="1" x14ac:dyDescent="0.25">
      <c r="A37" s="43" t="s">
        <v>818</v>
      </c>
      <c r="B37" s="285"/>
      <c r="C37" s="288">
        <f>-TB!D121</f>
        <v>37356.939999999981</v>
      </c>
      <c r="D37" s="85"/>
      <c r="E37" s="285"/>
      <c r="F37" s="288">
        <v>-13458.679999999993</v>
      </c>
      <c r="G37" s="85"/>
      <c r="I37" s="78"/>
      <c r="J37" s="78"/>
    </row>
    <row r="38" spans="1:10" x14ac:dyDescent="0.25">
      <c r="A38" s="43"/>
      <c r="B38" s="285"/>
      <c r="C38" s="286"/>
      <c r="D38" s="85"/>
      <c r="E38" s="285"/>
      <c r="F38" s="286"/>
      <c r="G38" s="85"/>
      <c r="I38" s="78"/>
      <c r="J38" s="78"/>
    </row>
    <row r="39" spans="1:10" ht="13" x14ac:dyDescent="0.25">
      <c r="A39" s="45" t="s">
        <v>162</v>
      </c>
      <c r="B39" s="285"/>
      <c r="C39" s="290">
        <f>SUM(C35:C38)</f>
        <v>804771.8899999999</v>
      </c>
      <c r="D39" s="85"/>
      <c r="E39" s="285"/>
      <c r="F39" s="290">
        <f>SUM(F35:F38)</f>
        <v>776753.25</v>
      </c>
      <c r="G39" s="85"/>
      <c r="I39" s="78"/>
      <c r="J39" s="78"/>
    </row>
    <row r="40" spans="1:10" x14ac:dyDescent="0.25">
      <c r="A40" s="43"/>
      <c r="B40" s="285"/>
      <c r="C40" s="286"/>
      <c r="D40" s="85"/>
      <c r="E40" s="285"/>
      <c r="F40" s="286"/>
      <c r="G40" s="85"/>
      <c r="I40" s="78"/>
      <c r="J40" s="78"/>
    </row>
    <row r="41" spans="1:10" ht="13" x14ac:dyDescent="0.3">
      <c r="B41" s="291" t="s">
        <v>988</v>
      </c>
      <c r="C41" s="292">
        <f>TB!D4</f>
        <v>0</v>
      </c>
      <c r="D41" s="85"/>
      <c r="E41" s="291" t="s">
        <v>988</v>
      </c>
      <c r="F41" s="292">
        <f>F31-F39</f>
        <v>0</v>
      </c>
      <c r="G41" s="85"/>
      <c r="I41" s="78"/>
      <c r="J41" s="78"/>
    </row>
    <row r="42" spans="1:10" x14ac:dyDescent="0.25">
      <c r="B42" s="293"/>
      <c r="C42" s="293"/>
      <c r="D42" s="4"/>
      <c r="E42" s="293"/>
      <c r="F42" s="293"/>
      <c r="G42" s="4"/>
      <c r="I42" s="78"/>
      <c r="J42" s="78"/>
    </row>
    <row r="43" spans="1:10" x14ac:dyDescent="0.25">
      <c r="B43" s="293"/>
      <c r="C43" s="294">
        <f>ROUND(C31-C39+C41,2)</f>
        <v>0</v>
      </c>
      <c r="D43" s="4"/>
      <c r="E43" s="293"/>
      <c r="F43" s="294">
        <f>ROUND(F31-F39+F41,2)</f>
        <v>0</v>
      </c>
      <c r="G43" s="4"/>
      <c r="I43" s="78"/>
      <c r="J43" s="78"/>
    </row>
    <row r="44" spans="1:10" x14ac:dyDescent="0.25">
      <c r="B44" s="293"/>
      <c r="C44" s="294"/>
      <c r="D44" s="4"/>
      <c r="E44" s="293"/>
      <c r="F44" s="294"/>
      <c r="G44" s="4"/>
      <c r="I44" s="78"/>
      <c r="J44" s="78"/>
    </row>
    <row r="45" spans="1:10" x14ac:dyDescent="0.25">
      <c r="D45" s="1"/>
      <c r="G45" s="1"/>
      <c r="I45" s="78"/>
      <c r="J45" s="78"/>
    </row>
    <row r="46" spans="1:10" x14ac:dyDescent="0.25">
      <c r="D46" s="1"/>
      <c r="G46" s="1"/>
      <c r="I46" s="78"/>
      <c r="J46" s="78"/>
    </row>
    <row r="47" spans="1:10" x14ac:dyDescent="0.25">
      <c r="B47" s="295"/>
      <c r="C47" s="296"/>
      <c r="D47" s="1"/>
      <c r="E47" s="295"/>
      <c r="F47" s="296"/>
      <c r="G47" s="1"/>
      <c r="I47" s="78"/>
      <c r="J47" s="78"/>
    </row>
    <row r="48" spans="1:10" x14ac:dyDescent="0.25">
      <c r="B48" s="295"/>
      <c r="C48" s="296"/>
      <c r="E48" s="295"/>
      <c r="F48" s="296"/>
      <c r="I48" s="78"/>
      <c r="J48" s="78"/>
    </row>
    <row r="49" spans="1:7" s="3" customFormat="1" x14ac:dyDescent="0.25">
      <c r="A49"/>
      <c r="B49" s="295"/>
      <c r="C49" s="295"/>
      <c r="D49"/>
      <c r="E49" s="295"/>
      <c r="F49" s="295"/>
      <c r="G49" s="79"/>
    </row>
    <row r="50" spans="1:7" x14ac:dyDescent="0.25">
      <c r="A50" s="6"/>
      <c r="B50" s="297"/>
      <c r="C50" s="296"/>
      <c r="D50" s="3"/>
      <c r="E50" s="297"/>
      <c r="F50" s="296"/>
      <c r="G50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zoomScaleSheetLayoutView="70" workbookViewId="0">
      <pane ySplit="3" topLeftCell="A4" activePane="bottomLeft" state="frozen"/>
      <selection pane="bottomLeft" activeCell="C14" sqref="C14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3" style="117" customWidth="1"/>
    <col min="7" max="16384" width="9.1796875" style="92"/>
  </cols>
  <sheetData>
    <row r="1" spans="1:6" s="90" customFormat="1" ht="18" thickBot="1" x14ac:dyDescent="0.3">
      <c r="A1" s="87" t="s">
        <v>995</v>
      </c>
      <c r="B1" s="88"/>
      <c r="C1" s="109"/>
      <c r="D1" s="109"/>
      <c r="E1" s="89"/>
      <c r="F1" s="122"/>
    </row>
    <row r="2" spans="1:6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56" t="s">
        <v>931</v>
      </c>
      <c r="F2" s="457"/>
    </row>
    <row r="3" spans="1:6" ht="11.15" customHeight="1" thickBot="1" x14ac:dyDescent="0.3">
      <c r="A3" s="93"/>
      <c r="B3" s="93"/>
      <c r="C3" s="111">
        <f>SUM(C4:C119)</f>
        <v>3.4106051316484809E-12</v>
      </c>
      <c r="D3" s="111">
        <f>SUM(D4:D119)</f>
        <v>3.4106051316484809E-12</v>
      </c>
      <c r="E3" s="94">
        <f>SUM(E4:E119)</f>
        <v>0</v>
      </c>
      <c r="F3" s="125"/>
    </row>
    <row r="4" spans="1:6" ht="12.75" customHeight="1" x14ac:dyDescent="0.25">
      <c r="A4" s="95">
        <v>9999</v>
      </c>
      <c r="B4" s="96" t="s">
        <v>954</v>
      </c>
      <c r="C4" s="112"/>
      <c r="D4" s="118">
        <f t="shared" ref="D4:D12" si="0">+C4+E4</f>
        <v>0</v>
      </c>
      <c r="E4" s="106">
        <f t="shared" ref="E4:E15" si="1">SUM(F4:F4)</f>
        <v>0</v>
      </c>
      <c r="F4" s="127"/>
    </row>
    <row r="5" spans="1:6" ht="12.75" customHeight="1" x14ac:dyDescent="0.25">
      <c r="A5" s="95" t="s">
        <v>787</v>
      </c>
      <c r="B5" s="96" t="s">
        <v>154</v>
      </c>
      <c r="C5" s="112"/>
      <c r="D5" s="118">
        <f t="shared" si="0"/>
        <v>0</v>
      </c>
      <c r="E5" s="106">
        <f t="shared" si="1"/>
        <v>0</v>
      </c>
      <c r="F5" s="129"/>
    </row>
    <row r="6" spans="1:6" ht="12.75" customHeight="1" x14ac:dyDescent="0.25">
      <c r="A6" s="95" t="s">
        <v>1082</v>
      </c>
      <c r="B6" s="96" t="s">
        <v>1083</v>
      </c>
      <c r="C6" s="112"/>
      <c r="D6" s="118">
        <f t="shared" si="0"/>
        <v>0</v>
      </c>
      <c r="E6" s="106"/>
      <c r="F6" s="129"/>
    </row>
    <row r="7" spans="1:6" ht="12.75" customHeight="1" x14ac:dyDescent="0.25">
      <c r="A7" s="95" t="s">
        <v>788</v>
      </c>
      <c r="B7" s="96" t="s">
        <v>781</v>
      </c>
      <c r="C7" s="112"/>
      <c r="D7" s="118">
        <f t="shared" si="0"/>
        <v>0</v>
      </c>
      <c r="E7" s="106">
        <f t="shared" si="1"/>
        <v>0</v>
      </c>
      <c r="F7" s="129"/>
    </row>
    <row r="8" spans="1:6" ht="12.75" customHeight="1" x14ac:dyDescent="0.25">
      <c r="A8" s="95" t="s">
        <v>789</v>
      </c>
      <c r="B8" s="96" t="s">
        <v>790</v>
      </c>
      <c r="C8" s="112">
        <v>-1226.25</v>
      </c>
      <c r="D8" s="118">
        <f t="shared" si="0"/>
        <v>-1226.25</v>
      </c>
      <c r="E8" s="106">
        <f t="shared" si="1"/>
        <v>0</v>
      </c>
      <c r="F8" s="129"/>
    </row>
    <row r="9" spans="1:6" ht="12.75" customHeight="1" x14ac:dyDescent="0.25">
      <c r="A9" s="95" t="s">
        <v>791</v>
      </c>
      <c r="B9" s="96" t="s">
        <v>792</v>
      </c>
      <c r="C9" s="112">
        <v>45</v>
      </c>
      <c r="D9" s="245">
        <f t="shared" si="0"/>
        <v>45</v>
      </c>
      <c r="E9" s="106">
        <f t="shared" si="1"/>
        <v>0</v>
      </c>
      <c r="F9" s="129"/>
    </row>
    <row r="10" spans="1:6" ht="12.75" customHeight="1" x14ac:dyDescent="0.25">
      <c r="A10" s="95" t="s">
        <v>793</v>
      </c>
      <c r="B10" s="96" t="s">
        <v>794</v>
      </c>
      <c r="C10" s="112">
        <v>-36579.29</v>
      </c>
      <c r="D10" s="118">
        <f t="shared" si="0"/>
        <v>-36579.29</v>
      </c>
      <c r="E10" s="106">
        <f t="shared" si="1"/>
        <v>0</v>
      </c>
      <c r="F10" s="129"/>
    </row>
    <row r="11" spans="1:6" ht="12.75" customHeight="1" x14ac:dyDescent="0.25">
      <c r="A11" s="95" t="s">
        <v>795</v>
      </c>
      <c r="B11" s="96" t="s">
        <v>796</v>
      </c>
      <c r="C11" s="112"/>
      <c r="D11" s="118">
        <f t="shared" si="0"/>
        <v>0</v>
      </c>
      <c r="E11" s="106">
        <f t="shared" si="1"/>
        <v>0</v>
      </c>
      <c r="F11" s="129"/>
    </row>
    <row r="12" spans="1:6" ht="12.75" customHeight="1" x14ac:dyDescent="0.25">
      <c r="A12" s="95" t="s">
        <v>998</v>
      </c>
      <c r="B12" s="96" t="s">
        <v>999</v>
      </c>
      <c r="C12" s="112"/>
      <c r="D12" s="118">
        <f t="shared" si="0"/>
        <v>0</v>
      </c>
      <c r="E12" s="106">
        <f t="shared" si="1"/>
        <v>0</v>
      </c>
      <c r="F12" s="129"/>
    </row>
    <row r="13" spans="1:6" ht="12.75" customHeight="1" x14ac:dyDescent="0.25">
      <c r="A13" s="95" t="s">
        <v>797</v>
      </c>
      <c r="B13" s="96" t="s">
        <v>798</v>
      </c>
      <c r="C13" s="112">
        <f>13727.4-566</f>
        <v>13161.4</v>
      </c>
      <c r="D13" s="118">
        <f t="shared" ref="D13:D34" si="2">+C13+E13</f>
        <v>13161.4</v>
      </c>
      <c r="E13" s="106">
        <f t="shared" si="1"/>
        <v>0</v>
      </c>
      <c r="F13" s="129"/>
    </row>
    <row r="14" spans="1:6" ht="12.75" customHeight="1" x14ac:dyDescent="0.25">
      <c r="A14" s="95" t="s">
        <v>799</v>
      </c>
      <c r="B14" s="96" t="s">
        <v>780</v>
      </c>
      <c r="C14" s="112"/>
      <c r="D14" s="118">
        <f t="shared" si="2"/>
        <v>0</v>
      </c>
      <c r="E14" s="106">
        <f t="shared" si="1"/>
        <v>0</v>
      </c>
      <c r="F14" s="129"/>
    </row>
    <row r="15" spans="1:6" ht="12.75" customHeight="1" x14ac:dyDescent="0.25">
      <c r="A15" s="95" t="s">
        <v>996</v>
      </c>
      <c r="B15" s="96" t="s">
        <v>997</v>
      </c>
      <c r="C15" s="116"/>
      <c r="D15" s="140">
        <f t="shared" si="2"/>
        <v>0</v>
      </c>
      <c r="E15" s="106">
        <f t="shared" si="1"/>
        <v>0</v>
      </c>
      <c r="F15" s="129"/>
    </row>
    <row r="16" spans="1:6" ht="12.75" customHeight="1" x14ac:dyDescent="0.25">
      <c r="A16" s="95" t="s">
        <v>816</v>
      </c>
      <c r="B16" s="96" t="s">
        <v>817</v>
      </c>
      <c r="C16" s="112">
        <v>-6321.32</v>
      </c>
      <c r="D16" s="118">
        <f t="shared" si="2"/>
        <v>-6321.32</v>
      </c>
      <c r="E16" s="106">
        <f t="shared" ref="E16:E34" si="3">SUM(F16:F16)</f>
        <v>0</v>
      </c>
      <c r="F16" s="129"/>
    </row>
    <row r="17" spans="1:6" ht="12.75" customHeight="1" x14ac:dyDescent="0.25">
      <c r="A17" s="95" t="s">
        <v>783</v>
      </c>
      <c r="B17" s="96" t="s">
        <v>170</v>
      </c>
      <c r="C17" s="112">
        <v>-569.05999999999995</v>
      </c>
      <c r="D17" s="118">
        <f t="shared" si="2"/>
        <v>-569.05999999999995</v>
      </c>
      <c r="E17" s="106">
        <f t="shared" si="3"/>
        <v>0</v>
      </c>
      <c r="F17" s="129"/>
    </row>
    <row r="18" spans="1:6" ht="12.75" customHeight="1" x14ac:dyDescent="0.25">
      <c r="A18" s="95" t="s">
        <v>694</v>
      </c>
      <c r="B18" s="96" t="s">
        <v>800</v>
      </c>
      <c r="C18" s="112"/>
      <c r="D18" s="118">
        <f t="shared" si="2"/>
        <v>0</v>
      </c>
      <c r="E18" s="106">
        <f t="shared" si="3"/>
        <v>0</v>
      </c>
      <c r="F18" s="129"/>
    </row>
    <row r="19" spans="1:6" ht="12.75" customHeight="1" x14ac:dyDescent="0.25">
      <c r="A19" s="95" t="s">
        <v>801</v>
      </c>
      <c r="B19" s="96" t="s">
        <v>802</v>
      </c>
      <c r="C19" s="112"/>
      <c r="D19" s="118">
        <f t="shared" si="2"/>
        <v>0</v>
      </c>
      <c r="E19" s="106">
        <f t="shared" si="3"/>
        <v>0</v>
      </c>
      <c r="F19" s="129"/>
    </row>
    <row r="20" spans="1:6" ht="12.75" customHeight="1" x14ac:dyDescent="0.25">
      <c r="A20" s="95" t="s">
        <v>926</v>
      </c>
      <c r="B20" s="96" t="s">
        <v>927</v>
      </c>
      <c r="C20" s="112"/>
      <c r="D20" s="118">
        <f t="shared" si="2"/>
        <v>0</v>
      </c>
      <c r="E20" s="106">
        <f t="shared" si="3"/>
        <v>0</v>
      </c>
      <c r="F20" s="129"/>
    </row>
    <row r="21" spans="1:6" ht="12.75" customHeight="1" x14ac:dyDescent="0.25">
      <c r="A21" s="95" t="s">
        <v>814</v>
      </c>
      <c r="B21" s="96" t="s">
        <v>815</v>
      </c>
      <c r="C21" s="112"/>
      <c r="D21" s="118">
        <f t="shared" si="2"/>
        <v>0</v>
      </c>
      <c r="E21" s="106">
        <f t="shared" si="3"/>
        <v>0</v>
      </c>
      <c r="F21" s="129"/>
    </row>
    <row r="22" spans="1:6" ht="12.75" customHeight="1" x14ac:dyDescent="0.25">
      <c r="A22" s="95" t="s">
        <v>664</v>
      </c>
      <c r="B22" s="96" t="s">
        <v>989</v>
      </c>
      <c r="C22" s="112">
        <v>3068.96</v>
      </c>
      <c r="D22" s="118">
        <f t="shared" si="2"/>
        <v>3068.96</v>
      </c>
      <c r="E22" s="106">
        <f t="shared" si="3"/>
        <v>0</v>
      </c>
      <c r="F22" s="129"/>
    </row>
    <row r="23" spans="1:6" ht="12.75" customHeight="1" x14ac:dyDescent="0.25">
      <c r="A23" s="95" t="s">
        <v>991</v>
      </c>
      <c r="B23" s="96" t="s">
        <v>990</v>
      </c>
      <c r="C23" s="112"/>
      <c r="D23" s="118">
        <f t="shared" si="2"/>
        <v>0</v>
      </c>
      <c r="E23" s="106">
        <f t="shared" si="3"/>
        <v>0</v>
      </c>
      <c r="F23" s="129"/>
    </row>
    <row r="24" spans="1:6" ht="12.75" customHeight="1" x14ac:dyDescent="0.25">
      <c r="A24" s="95" t="s">
        <v>803</v>
      </c>
      <c r="B24" s="96" t="s">
        <v>804</v>
      </c>
      <c r="C24" s="112"/>
      <c r="D24" s="118">
        <f t="shared" si="2"/>
        <v>0</v>
      </c>
      <c r="E24" s="106">
        <f t="shared" si="3"/>
        <v>0</v>
      </c>
      <c r="F24" s="129"/>
    </row>
    <row r="25" spans="1:6" ht="12.75" customHeight="1" x14ac:dyDescent="0.25">
      <c r="A25" s="95" t="s">
        <v>805</v>
      </c>
      <c r="B25" s="96" t="s">
        <v>806</v>
      </c>
      <c r="C25" s="112"/>
      <c r="D25" s="118">
        <f t="shared" si="2"/>
        <v>0</v>
      </c>
      <c r="E25" s="106">
        <f t="shared" si="3"/>
        <v>0</v>
      </c>
      <c r="F25" s="129"/>
    </row>
    <row r="26" spans="1:6" ht="12.75" customHeight="1" x14ac:dyDescent="0.25">
      <c r="A26" s="95" t="s">
        <v>697</v>
      </c>
      <c r="B26" s="96" t="s">
        <v>807</v>
      </c>
      <c r="C26" s="112"/>
      <c r="D26" s="118">
        <f t="shared" si="2"/>
        <v>0</v>
      </c>
      <c r="E26" s="106">
        <f t="shared" si="3"/>
        <v>0</v>
      </c>
      <c r="F26" s="129"/>
    </row>
    <row r="27" spans="1:6" ht="12.75" customHeight="1" x14ac:dyDescent="0.25">
      <c r="A27" s="95" t="s">
        <v>808</v>
      </c>
      <c r="B27" s="96" t="s">
        <v>809</v>
      </c>
      <c r="C27" s="112"/>
      <c r="D27" s="118">
        <f t="shared" si="2"/>
        <v>0</v>
      </c>
      <c r="E27" s="106">
        <f t="shared" si="3"/>
        <v>0</v>
      </c>
      <c r="F27" s="129"/>
    </row>
    <row r="28" spans="1:6" ht="12.75" customHeight="1" x14ac:dyDescent="0.25">
      <c r="A28" s="95" t="s">
        <v>934</v>
      </c>
      <c r="B28" s="96" t="s">
        <v>953</v>
      </c>
      <c r="C28" s="112"/>
      <c r="D28" s="118">
        <f t="shared" si="2"/>
        <v>0</v>
      </c>
      <c r="E28" s="106">
        <f t="shared" si="3"/>
        <v>0</v>
      </c>
      <c r="F28" s="129"/>
    </row>
    <row r="29" spans="1:6" ht="12.75" customHeight="1" x14ac:dyDescent="0.25">
      <c r="A29" s="98" t="s">
        <v>810</v>
      </c>
      <c r="B29" s="99" t="s">
        <v>811</v>
      </c>
      <c r="C29" s="112"/>
      <c r="D29" s="118">
        <f t="shared" si="2"/>
        <v>0</v>
      </c>
      <c r="E29" s="106">
        <f t="shared" si="3"/>
        <v>0</v>
      </c>
      <c r="F29" s="129"/>
    </row>
    <row r="30" spans="1:6" ht="12.75" customHeight="1" x14ac:dyDescent="0.25">
      <c r="A30" s="98" t="s">
        <v>1051</v>
      </c>
      <c r="B30" s="99" t="s">
        <v>1063</v>
      </c>
      <c r="C30" s="112"/>
      <c r="D30" s="118">
        <f t="shared" si="2"/>
        <v>0</v>
      </c>
      <c r="E30" s="106">
        <f t="shared" si="3"/>
        <v>0</v>
      </c>
      <c r="F30" s="129"/>
    </row>
    <row r="31" spans="1:6" ht="12.75" customHeight="1" x14ac:dyDescent="0.25">
      <c r="A31" s="98" t="s">
        <v>1053</v>
      </c>
      <c r="B31" s="99" t="s">
        <v>1064</v>
      </c>
      <c r="C31" s="112"/>
      <c r="D31" s="118">
        <f t="shared" si="2"/>
        <v>0</v>
      </c>
      <c r="E31" s="106">
        <f t="shared" si="3"/>
        <v>0</v>
      </c>
      <c r="F31" s="129"/>
    </row>
    <row r="32" spans="1:6" ht="12.75" customHeight="1" x14ac:dyDescent="0.25">
      <c r="A32" s="98" t="s">
        <v>1052</v>
      </c>
      <c r="B32" s="99" t="s">
        <v>1065</v>
      </c>
      <c r="C32" s="112"/>
      <c r="D32" s="118">
        <f t="shared" si="2"/>
        <v>0</v>
      </c>
      <c r="E32" s="106">
        <f t="shared" si="3"/>
        <v>0</v>
      </c>
      <c r="F32" s="129"/>
    </row>
    <row r="33" spans="1:6" ht="12.75" customHeight="1" x14ac:dyDescent="0.25">
      <c r="A33" s="98" t="s">
        <v>1062</v>
      </c>
      <c r="B33" s="99" t="s">
        <v>1066</v>
      </c>
      <c r="C33" s="112">
        <v>11673.34</v>
      </c>
      <c r="D33" s="118">
        <f t="shared" si="2"/>
        <v>11673.34</v>
      </c>
      <c r="E33" s="106">
        <f t="shared" si="3"/>
        <v>0</v>
      </c>
      <c r="F33" s="129"/>
    </row>
    <row r="34" spans="1:6" ht="12.75" customHeight="1" thickBot="1" x14ac:dyDescent="0.3">
      <c r="A34" s="100" t="s">
        <v>812</v>
      </c>
      <c r="B34" s="101" t="s">
        <v>813</v>
      </c>
      <c r="C34" s="111"/>
      <c r="D34" s="119">
        <f t="shared" si="2"/>
        <v>0</v>
      </c>
      <c r="E34" s="106">
        <f t="shared" si="3"/>
        <v>0</v>
      </c>
      <c r="F34" s="133"/>
    </row>
    <row r="35" spans="1:6" ht="12.75" customHeight="1" x14ac:dyDescent="0.25">
      <c r="A35" s="102"/>
      <c r="B35" s="103"/>
      <c r="C35" s="113"/>
      <c r="D35" s="113"/>
      <c r="E35" s="107"/>
      <c r="F35" s="134"/>
    </row>
    <row r="36" spans="1:6" ht="12.75" customHeight="1" thickBot="1" x14ac:dyDescent="0.3">
      <c r="A36" s="100"/>
      <c r="B36" s="101"/>
      <c r="C36" s="114"/>
      <c r="D36" s="114"/>
      <c r="E36" s="108"/>
      <c r="F36" s="135"/>
    </row>
    <row r="37" spans="1:6" ht="12.75" customHeight="1" x14ac:dyDescent="0.25">
      <c r="A37" s="92" t="s">
        <v>822</v>
      </c>
      <c r="B37" s="92" t="s">
        <v>823</v>
      </c>
      <c r="C37" s="112"/>
      <c r="D37" s="118">
        <f t="shared" ref="D37:D70" si="4">+C37+E37</f>
        <v>0</v>
      </c>
      <c r="E37" s="106">
        <f t="shared" ref="E37:E102" si="5">SUM(F37:F37)</f>
        <v>0</v>
      </c>
      <c r="F37" s="129"/>
    </row>
    <row r="38" spans="1:6" ht="12.75" customHeight="1" x14ac:dyDescent="0.25">
      <c r="A38" s="92" t="s">
        <v>824</v>
      </c>
      <c r="B38" s="92" t="s">
        <v>955</v>
      </c>
      <c r="C38" s="115"/>
      <c r="D38" s="120">
        <f t="shared" si="4"/>
        <v>0</v>
      </c>
      <c r="E38" s="106">
        <f t="shared" si="5"/>
        <v>0</v>
      </c>
      <c r="F38" s="129"/>
    </row>
    <row r="39" spans="1:6" ht="12.75" customHeight="1" x14ac:dyDescent="0.25">
      <c r="A39" s="92" t="s">
        <v>825</v>
      </c>
      <c r="B39" s="92" t="s">
        <v>826</v>
      </c>
      <c r="C39" s="115"/>
      <c r="D39" s="120">
        <f t="shared" si="4"/>
        <v>0</v>
      </c>
      <c r="E39" s="106">
        <f t="shared" si="5"/>
        <v>0</v>
      </c>
      <c r="F39" s="129"/>
    </row>
    <row r="40" spans="1:6" ht="12.75" customHeight="1" x14ac:dyDescent="0.25">
      <c r="A40" s="92" t="s">
        <v>827</v>
      </c>
      <c r="B40" s="92" t="s">
        <v>956</v>
      </c>
      <c r="C40" s="115">
        <v>-1856.25</v>
      </c>
      <c r="D40" s="120">
        <f t="shared" si="4"/>
        <v>-1856.25</v>
      </c>
      <c r="E40" s="106">
        <f t="shared" si="5"/>
        <v>0</v>
      </c>
      <c r="F40" s="129"/>
    </row>
    <row r="41" spans="1:6" ht="12.75" customHeight="1" x14ac:dyDescent="0.25">
      <c r="A41" s="92" t="s">
        <v>828</v>
      </c>
      <c r="B41" s="92" t="s">
        <v>782</v>
      </c>
      <c r="C41" s="115">
        <v>-1820</v>
      </c>
      <c r="D41" s="120">
        <f t="shared" si="4"/>
        <v>-1820</v>
      </c>
      <c r="E41" s="106">
        <f t="shared" si="5"/>
        <v>0</v>
      </c>
      <c r="F41" s="129"/>
    </row>
    <row r="42" spans="1:6" ht="12.75" customHeight="1" x14ac:dyDescent="0.25">
      <c r="A42" s="95" t="s">
        <v>829</v>
      </c>
      <c r="B42" s="95" t="s">
        <v>830</v>
      </c>
      <c r="C42" s="115"/>
      <c r="D42" s="120">
        <f t="shared" si="4"/>
        <v>0</v>
      </c>
      <c r="E42" s="106">
        <f t="shared" si="5"/>
        <v>0</v>
      </c>
      <c r="F42" s="129"/>
    </row>
    <row r="43" spans="1:6" ht="12.75" customHeight="1" x14ac:dyDescent="0.25">
      <c r="A43" s="95" t="s">
        <v>831</v>
      </c>
      <c r="B43" s="96" t="s">
        <v>832</v>
      </c>
      <c r="C43" s="141"/>
      <c r="D43" s="142">
        <f t="shared" si="4"/>
        <v>0</v>
      </c>
      <c r="E43" s="106">
        <f t="shared" si="5"/>
        <v>0</v>
      </c>
      <c r="F43" s="129"/>
    </row>
    <row r="44" spans="1:6" ht="12.75" customHeight="1" x14ac:dyDescent="0.25">
      <c r="A44" s="95" t="s">
        <v>833</v>
      </c>
      <c r="B44" s="96" t="s">
        <v>834</v>
      </c>
      <c r="C44" s="115"/>
      <c r="D44" s="120">
        <f t="shared" si="4"/>
        <v>0</v>
      </c>
      <c r="E44" s="106">
        <f t="shared" si="5"/>
        <v>0</v>
      </c>
      <c r="F44" s="129"/>
    </row>
    <row r="45" spans="1:6" ht="12.75" customHeight="1" x14ac:dyDescent="0.25">
      <c r="A45" s="95" t="s">
        <v>835</v>
      </c>
      <c r="B45" s="96" t="s">
        <v>836</v>
      </c>
      <c r="C45" s="115">
        <v>-45</v>
      </c>
      <c r="D45" s="120">
        <f t="shared" si="4"/>
        <v>-45</v>
      </c>
      <c r="E45" s="106">
        <f t="shared" si="5"/>
        <v>0</v>
      </c>
      <c r="F45" s="129"/>
    </row>
    <row r="46" spans="1:6" ht="12.75" customHeight="1" x14ac:dyDescent="0.25">
      <c r="A46" s="95" t="s">
        <v>837</v>
      </c>
      <c r="B46" s="96" t="s">
        <v>838</v>
      </c>
      <c r="C46" s="141"/>
      <c r="D46" s="120">
        <f t="shared" si="4"/>
        <v>0</v>
      </c>
      <c r="E46" s="106">
        <f t="shared" si="5"/>
        <v>0</v>
      </c>
      <c r="F46" s="129"/>
    </row>
    <row r="47" spans="1:6" ht="12.75" customHeight="1" x14ac:dyDescent="0.25">
      <c r="A47" s="95" t="s">
        <v>839</v>
      </c>
      <c r="B47" s="96" t="s">
        <v>5</v>
      </c>
      <c r="C47" s="141"/>
      <c r="D47" s="120">
        <f t="shared" si="4"/>
        <v>0</v>
      </c>
      <c r="E47" s="106">
        <f t="shared" si="5"/>
        <v>0</v>
      </c>
      <c r="F47" s="129"/>
    </row>
    <row r="48" spans="1:6" ht="12.75" customHeight="1" x14ac:dyDescent="0.25">
      <c r="A48" s="95" t="s">
        <v>1080</v>
      </c>
      <c r="B48" s="96" t="s">
        <v>5</v>
      </c>
      <c r="C48" s="141"/>
      <c r="D48" s="120">
        <f t="shared" si="4"/>
        <v>0</v>
      </c>
      <c r="E48" s="106"/>
      <c r="F48" s="129"/>
    </row>
    <row r="49" spans="1:6" ht="12.75" customHeight="1" x14ac:dyDescent="0.25">
      <c r="A49" s="95" t="s">
        <v>840</v>
      </c>
      <c r="B49" s="96" t="s">
        <v>6</v>
      </c>
      <c r="C49" s="141"/>
      <c r="D49" s="120">
        <f t="shared" si="4"/>
        <v>0</v>
      </c>
      <c r="E49" s="106">
        <f t="shared" si="5"/>
        <v>0</v>
      </c>
      <c r="F49" s="129"/>
    </row>
    <row r="50" spans="1:6" ht="12.75" customHeight="1" x14ac:dyDescent="0.25">
      <c r="A50" s="95" t="s">
        <v>841</v>
      </c>
      <c r="B50" s="96" t="s">
        <v>92</v>
      </c>
      <c r="C50" s="141"/>
      <c r="D50" s="120">
        <f t="shared" si="4"/>
        <v>0</v>
      </c>
      <c r="E50" s="106">
        <f t="shared" si="5"/>
        <v>0</v>
      </c>
      <c r="F50" s="129"/>
    </row>
    <row r="51" spans="1:6" ht="12.75" customHeight="1" x14ac:dyDescent="0.25">
      <c r="A51" s="95" t="s">
        <v>842</v>
      </c>
      <c r="B51" s="96" t="s">
        <v>843</v>
      </c>
      <c r="C51" s="141">
        <v>-25012.17</v>
      </c>
      <c r="D51" s="120">
        <f t="shared" si="4"/>
        <v>-25012.17</v>
      </c>
      <c r="E51" s="106">
        <f t="shared" si="5"/>
        <v>0</v>
      </c>
      <c r="F51" s="129"/>
    </row>
    <row r="52" spans="1:6" ht="12.75" customHeight="1" x14ac:dyDescent="0.25">
      <c r="A52" s="95" t="s">
        <v>1081</v>
      </c>
      <c r="B52" s="96" t="s">
        <v>843</v>
      </c>
      <c r="C52" s="141"/>
      <c r="D52" s="120">
        <f t="shared" si="4"/>
        <v>0</v>
      </c>
      <c r="E52" s="106"/>
      <c r="F52" s="129"/>
    </row>
    <row r="53" spans="1:6" ht="12.75" customHeight="1" x14ac:dyDescent="0.25">
      <c r="A53" s="95" t="s">
        <v>949</v>
      </c>
      <c r="B53" s="96" t="s">
        <v>950</v>
      </c>
      <c r="C53" s="141"/>
      <c r="D53" s="120">
        <f t="shared" si="4"/>
        <v>0</v>
      </c>
      <c r="E53" s="106">
        <f t="shared" si="5"/>
        <v>0</v>
      </c>
      <c r="F53" s="129"/>
    </row>
    <row r="54" spans="1:6" ht="12.75" customHeight="1" x14ac:dyDescent="0.25">
      <c r="A54" s="95" t="s">
        <v>844</v>
      </c>
      <c r="B54" s="96" t="s">
        <v>845</v>
      </c>
      <c r="C54" s="141"/>
      <c r="D54" s="120">
        <f t="shared" si="4"/>
        <v>0</v>
      </c>
      <c r="E54" s="106">
        <f t="shared" si="5"/>
        <v>0</v>
      </c>
      <c r="F54" s="129"/>
    </row>
    <row r="55" spans="1:6" ht="12.75" customHeight="1" x14ac:dyDescent="0.25">
      <c r="A55" s="95" t="s">
        <v>846</v>
      </c>
      <c r="B55" s="96" t="s">
        <v>847</v>
      </c>
      <c r="C55" s="115"/>
      <c r="D55" s="120">
        <f t="shared" si="4"/>
        <v>0</v>
      </c>
      <c r="E55" s="106">
        <f t="shared" si="5"/>
        <v>0</v>
      </c>
      <c r="F55" s="129"/>
    </row>
    <row r="56" spans="1:6" ht="12.75" customHeight="1" x14ac:dyDescent="0.25">
      <c r="A56" s="95" t="s">
        <v>848</v>
      </c>
      <c r="B56" s="96" t="s">
        <v>849</v>
      </c>
      <c r="C56" s="115"/>
      <c r="D56" s="120">
        <f t="shared" si="4"/>
        <v>0</v>
      </c>
      <c r="E56" s="106">
        <f t="shared" si="5"/>
        <v>0</v>
      </c>
      <c r="F56" s="129"/>
    </row>
    <row r="57" spans="1:6" ht="12.75" customHeight="1" x14ac:dyDescent="0.25">
      <c r="A57" s="97" t="s">
        <v>964</v>
      </c>
      <c r="B57" s="97" t="s">
        <v>976</v>
      </c>
      <c r="C57" s="115"/>
      <c r="D57" s="120">
        <f t="shared" si="4"/>
        <v>0</v>
      </c>
      <c r="E57" s="106">
        <f t="shared" si="5"/>
        <v>0</v>
      </c>
      <c r="F57" s="129"/>
    </row>
    <row r="58" spans="1:6" ht="12.75" customHeight="1" x14ac:dyDescent="0.25">
      <c r="A58" s="97" t="s">
        <v>965</v>
      </c>
      <c r="B58" s="97" t="s">
        <v>977</v>
      </c>
      <c r="C58" s="115"/>
      <c r="D58" s="120">
        <f t="shared" si="4"/>
        <v>0</v>
      </c>
      <c r="E58" s="106">
        <f t="shared" si="5"/>
        <v>0</v>
      </c>
      <c r="F58" s="129"/>
    </row>
    <row r="59" spans="1:6" ht="12.75" customHeight="1" x14ac:dyDescent="0.25">
      <c r="A59" s="97" t="s">
        <v>966</v>
      </c>
      <c r="B59" s="97" t="s">
        <v>978</v>
      </c>
      <c r="C59" s="115"/>
      <c r="D59" s="120">
        <f t="shared" si="4"/>
        <v>0</v>
      </c>
      <c r="E59" s="106">
        <f t="shared" si="5"/>
        <v>0</v>
      </c>
      <c r="F59" s="129"/>
    </row>
    <row r="60" spans="1:6" ht="12.75" customHeight="1" x14ac:dyDescent="0.25">
      <c r="A60" s="97" t="s">
        <v>1000</v>
      </c>
      <c r="B60" s="97" t="s">
        <v>1001</v>
      </c>
      <c r="C60" s="115"/>
      <c r="D60" s="120">
        <f t="shared" si="4"/>
        <v>0</v>
      </c>
      <c r="E60" s="106">
        <f t="shared" si="5"/>
        <v>0</v>
      </c>
      <c r="F60" s="129"/>
    </row>
    <row r="61" spans="1:6" ht="12.75" customHeight="1" x14ac:dyDescent="0.25">
      <c r="A61" s="95" t="s">
        <v>850</v>
      </c>
      <c r="B61" s="96" t="s">
        <v>957</v>
      </c>
      <c r="C61" s="143">
        <v>5940</v>
      </c>
      <c r="D61" s="144">
        <f t="shared" si="4"/>
        <v>5940</v>
      </c>
      <c r="E61" s="106">
        <f t="shared" si="5"/>
        <v>0</v>
      </c>
      <c r="F61" s="129"/>
    </row>
    <row r="62" spans="1:6" ht="12.75" customHeight="1" x14ac:dyDescent="0.25">
      <c r="A62" s="95" t="s">
        <v>851</v>
      </c>
      <c r="B62" s="96" t="s">
        <v>852</v>
      </c>
      <c r="C62" s="143"/>
      <c r="D62" s="144">
        <f t="shared" si="4"/>
        <v>0</v>
      </c>
      <c r="E62" s="106">
        <f t="shared" si="5"/>
        <v>0</v>
      </c>
      <c r="F62" s="129"/>
    </row>
    <row r="63" spans="1:6" ht="12.75" customHeight="1" x14ac:dyDescent="0.25">
      <c r="A63" s="95" t="s">
        <v>853</v>
      </c>
      <c r="B63" s="96" t="s">
        <v>854</v>
      </c>
      <c r="C63" s="143"/>
      <c r="D63" s="144">
        <f t="shared" si="4"/>
        <v>0</v>
      </c>
      <c r="E63" s="106">
        <f t="shared" si="5"/>
        <v>0</v>
      </c>
      <c r="F63" s="129"/>
    </row>
    <row r="64" spans="1:6" ht="12.75" customHeight="1" x14ac:dyDescent="0.25">
      <c r="A64" s="95" t="s">
        <v>855</v>
      </c>
      <c r="B64" s="96" t="s">
        <v>856</v>
      </c>
      <c r="C64" s="143"/>
      <c r="D64" s="144">
        <f t="shared" si="4"/>
        <v>0</v>
      </c>
      <c r="E64" s="106">
        <f t="shared" si="5"/>
        <v>0</v>
      </c>
      <c r="F64" s="129"/>
    </row>
    <row r="65" spans="1:6" ht="12.75" customHeight="1" x14ac:dyDescent="0.25">
      <c r="A65" s="95" t="s">
        <v>857</v>
      </c>
      <c r="B65" s="96" t="s">
        <v>858</v>
      </c>
      <c r="C65" s="334">
        <v>5559.54</v>
      </c>
      <c r="D65" s="144">
        <f t="shared" si="4"/>
        <v>5559.54</v>
      </c>
      <c r="E65" s="106">
        <f t="shared" si="5"/>
        <v>0</v>
      </c>
      <c r="F65" s="129"/>
    </row>
    <row r="66" spans="1:6" ht="12.75" customHeight="1" x14ac:dyDescent="0.25">
      <c r="A66" s="95" t="s">
        <v>702</v>
      </c>
      <c r="B66" s="96" t="s">
        <v>958</v>
      </c>
      <c r="C66" s="143">
        <v>2775.02</v>
      </c>
      <c r="D66" s="144">
        <f t="shared" si="4"/>
        <v>2775.02</v>
      </c>
      <c r="E66" s="106">
        <f t="shared" si="5"/>
        <v>0</v>
      </c>
      <c r="F66" s="129"/>
    </row>
    <row r="67" spans="1:6" ht="12.75" customHeight="1" x14ac:dyDescent="0.25">
      <c r="A67" s="95" t="s">
        <v>859</v>
      </c>
      <c r="B67" s="96" t="s">
        <v>860</v>
      </c>
      <c r="C67" s="143">
        <v>684.08</v>
      </c>
      <c r="D67" s="144">
        <f t="shared" si="4"/>
        <v>684.08</v>
      </c>
      <c r="E67" s="106">
        <f t="shared" si="5"/>
        <v>0</v>
      </c>
      <c r="F67" s="129"/>
    </row>
    <row r="68" spans="1:6" ht="12.75" customHeight="1" x14ac:dyDescent="0.25">
      <c r="A68" s="95" t="s">
        <v>861</v>
      </c>
      <c r="B68" s="96" t="s">
        <v>862</v>
      </c>
      <c r="C68" s="143">
        <f>6551.98+566</f>
        <v>7117.98</v>
      </c>
      <c r="D68" s="144">
        <f t="shared" si="4"/>
        <v>7117.98</v>
      </c>
      <c r="E68" s="106">
        <f t="shared" si="5"/>
        <v>0</v>
      </c>
      <c r="F68" s="129"/>
    </row>
    <row r="69" spans="1:6" ht="12.75" customHeight="1" x14ac:dyDescent="0.25">
      <c r="A69" s="95" t="s">
        <v>863</v>
      </c>
      <c r="B69" s="96" t="s">
        <v>864</v>
      </c>
      <c r="C69" s="143"/>
      <c r="D69" s="144">
        <f t="shared" si="4"/>
        <v>0</v>
      </c>
      <c r="E69" s="106">
        <f t="shared" si="5"/>
        <v>0</v>
      </c>
      <c r="F69" s="129"/>
    </row>
    <row r="70" spans="1:6" ht="12.75" customHeight="1" x14ac:dyDescent="0.25">
      <c r="A70" s="95" t="s">
        <v>865</v>
      </c>
      <c r="B70" s="96" t="s">
        <v>866</v>
      </c>
      <c r="C70" s="143"/>
      <c r="D70" s="144">
        <f t="shared" si="4"/>
        <v>0</v>
      </c>
      <c r="E70" s="106">
        <f t="shared" si="5"/>
        <v>0</v>
      </c>
      <c r="F70" s="129"/>
    </row>
    <row r="71" spans="1:6" ht="12.75" customHeight="1" x14ac:dyDescent="0.25">
      <c r="A71" s="95" t="s">
        <v>867</v>
      </c>
      <c r="B71" s="96" t="s">
        <v>868</v>
      </c>
      <c r="C71" s="143"/>
      <c r="D71" s="144">
        <f t="shared" ref="D71:D102" si="6">+C71+E71</f>
        <v>0</v>
      </c>
      <c r="E71" s="106">
        <f t="shared" si="5"/>
        <v>0</v>
      </c>
      <c r="F71" s="129"/>
    </row>
    <row r="72" spans="1:6" ht="12.75" customHeight="1" x14ac:dyDescent="0.25">
      <c r="A72" s="95" t="s">
        <v>869</v>
      </c>
      <c r="B72" s="96" t="s">
        <v>870</v>
      </c>
      <c r="C72" s="143"/>
      <c r="D72" s="144">
        <f t="shared" si="6"/>
        <v>0</v>
      </c>
      <c r="E72" s="106">
        <f t="shared" si="5"/>
        <v>0</v>
      </c>
      <c r="F72" s="129"/>
    </row>
    <row r="73" spans="1:6" ht="12.75" customHeight="1" x14ac:dyDescent="0.25">
      <c r="A73" s="95" t="s">
        <v>871</v>
      </c>
      <c r="B73" s="96" t="s">
        <v>870</v>
      </c>
      <c r="C73" s="143"/>
      <c r="D73" s="144">
        <f t="shared" si="6"/>
        <v>0</v>
      </c>
      <c r="E73" s="106">
        <f t="shared" si="5"/>
        <v>0</v>
      </c>
      <c r="F73" s="129"/>
    </row>
    <row r="74" spans="1:6" ht="12.75" customHeight="1" x14ac:dyDescent="0.25">
      <c r="A74" s="95" t="s">
        <v>872</v>
      </c>
      <c r="B74" s="96" t="s">
        <v>873</v>
      </c>
      <c r="C74" s="143"/>
      <c r="D74" s="144">
        <f t="shared" si="6"/>
        <v>0</v>
      </c>
      <c r="E74" s="106">
        <f t="shared" si="5"/>
        <v>0</v>
      </c>
      <c r="F74" s="129"/>
    </row>
    <row r="75" spans="1:6" ht="12.75" customHeight="1" x14ac:dyDescent="0.25">
      <c r="A75" s="95" t="s">
        <v>874</v>
      </c>
      <c r="B75" s="96" t="s">
        <v>875</v>
      </c>
      <c r="C75" s="143"/>
      <c r="D75" s="144">
        <f t="shared" si="6"/>
        <v>0</v>
      </c>
      <c r="E75" s="106">
        <f t="shared" si="5"/>
        <v>0</v>
      </c>
      <c r="F75" s="129"/>
    </row>
    <row r="76" spans="1:6" ht="12.75" customHeight="1" x14ac:dyDescent="0.25">
      <c r="A76" s="95" t="s">
        <v>924</v>
      </c>
      <c r="B76" s="96" t="s">
        <v>925</v>
      </c>
      <c r="C76" s="334">
        <v>916.43</v>
      </c>
      <c r="D76" s="144">
        <f t="shared" si="6"/>
        <v>916.43</v>
      </c>
      <c r="E76" s="106">
        <f t="shared" si="5"/>
        <v>0</v>
      </c>
      <c r="F76" s="129"/>
    </row>
    <row r="77" spans="1:6" ht="12.75" customHeight="1" x14ac:dyDescent="0.25">
      <c r="A77" s="95" t="s">
        <v>876</v>
      </c>
      <c r="B77" s="96" t="s">
        <v>877</v>
      </c>
      <c r="C77" s="143"/>
      <c r="D77" s="144">
        <f t="shared" si="6"/>
        <v>0</v>
      </c>
      <c r="E77" s="106">
        <f t="shared" si="5"/>
        <v>0</v>
      </c>
      <c r="F77" s="129"/>
    </row>
    <row r="78" spans="1:6" ht="12.75" customHeight="1" x14ac:dyDescent="0.25">
      <c r="A78" s="95" t="s">
        <v>878</v>
      </c>
      <c r="B78" s="96" t="s">
        <v>5</v>
      </c>
      <c r="C78" s="143"/>
      <c r="D78" s="144">
        <f t="shared" si="6"/>
        <v>0</v>
      </c>
      <c r="E78" s="106">
        <f t="shared" si="5"/>
        <v>0</v>
      </c>
      <c r="F78" s="129"/>
    </row>
    <row r="79" spans="1:6" ht="12.75" customHeight="1" x14ac:dyDescent="0.25">
      <c r="A79" s="95" t="s">
        <v>879</v>
      </c>
      <c r="B79" s="96" t="s">
        <v>880</v>
      </c>
      <c r="C79" s="143"/>
      <c r="D79" s="144">
        <f t="shared" si="6"/>
        <v>0</v>
      </c>
      <c r="E79" s="106">
        <f t="shared" si="5"/>
        <v>0</v>
      </c>
      <c r="F79" s="129"/>
    </row>
    <row r="80" spans="1:6" ht="12.75" customHeight="1" x14ac:dyDescent="0.25">
      <c r="A80" s="95" t="s">
        <v>951</v>
      </c>
      <c r="B80" s="96" t="s">
        <v>952</v>
      </c>
      <c r="C80" s="115"/>
      <c r="D80" s="120">
        <f t="shared" si="6"/>
        <v>0</v>
      </c>
      <c r="E80" s="106">
        <f t="shared" si="5"/>
        <v>0</v>
      </c>
      <c r="F80" s="129"/>
    </row>
    <row r="81" spans="1:6" ht="12.75" customHeight="1" x14ac:dyDescent="0.25">
      <c r="A81" s="95" t="s">
        <v>962</v>
      </c>
      <c r="B81" s="96" t="s">
        <v>961</v>
      </c>
      <c r="C81" s="143">
        <v>6250</v>
      </c>
      <c r="D81" s="144">
        <f t="shared" si="6"/>
        <v>6250</v>
      </c>
      <c r="E81" s="106">
        <f t="shared" si="5"/>
        <v>0</v>
      </c>
      <c r="F81" s="129"/>
    </row>
    <row r="82" spans="1:6" ht="12.75" customHeight="1" x14ac:dyDescent="0.25">
      <c r="A82" s="95" t="s">
        <v>881</v>
      </c>
      <c r="B82" s="96" t="s">
        <v>730</v>
      </c>
      <c r="C82" s="143">
        <v>156.61000000000001</v>
      </c>
      <c r="D82" s="144">
        <f t="shared" si="6"/>
        <v>156.61000000000001</v>
      </c>
      <c r="E82" s="106">
        <f t="shared" si="5"/>
        <v>0</v>
      </c>
      <c r="F82" s="129"/>
    </row>
    <row r="83" spans="1:6" ht="12.75" customHeight="1" x14ac:dyDescent="0.25">
      <c r="A83" s="95" t="s">
        <v>882</v>
      </c>
      <c r="B83" s="96" t="s">
        <v>883</v>
      </c>
      <c r="C83" s="143"/>
      <c r="D83" s="144">
        <f t="shared" si="6"/>
        <v>0</v>
      </c>
      <c r="E83" s="106">
        <f t="shared" si="5"/>
        <v>0</v>
      </c>
      <c r="F83" s="129"/>
    </row>
    <row r="84" spans="1:6" ht="12.75" customHeight="1" x14ac:dyDescent="0.25">
      <c r="A84" s="95" t="s">
        <v>914</v>
      </c>
      <c r="B84" s="96" t="s">
        <v>916</v>
      </c>
      <c r="C84" s="143"/>
      <c r="D84" s="144">
        <f t="shared" si="6"/>
        <v>0</v>
      </c>
      <c r="E84" s="106">
        <f t="shared" si="5"/>
        <v>0</v>
      </c>
      <c r="F84" s="129"/>
    </row>
    <row r="85" spans="1:6" ht="12.75" customHeight="1" x14ac:dyDescent="0.25">
      <c r="A85" s="95" t="s">
        <v>915</v>
      </c>
      <c r="B85" s="96" t="s">
        <v>917</v>
      </c>
      <c r="C85" s="143"/>
      <c r="D85" s="144">
        <f t="shared" si="6"/>
        <v>0</v>
      </c>
      <c r="E85" s="106">
        <f t="shared" si="5"/>
        <v>0</v>
      </c>
      <c r="F85" s="129"/>
    </row>
    <row r="86" spans="1:6" ht="12.75" customHeight="1" x14ac:dyDescent="0.25">
      <c r="A86" s="95" t="s">
        <v>921</v>
      </c>
      <c r="B86" s="96" t="s">
        <v>922</v>
      </c>
      <c r="C86" s="143"/>
      <c r="D86" s="144">
        <f t="shared" si="6"/>
        <v>0</v>
      </c>
      <c r="E86" s="106">
        <f t="shared" si="5"/>
        <v>0</v>
      </c>
      <c r="F86" s="129"/>
    </row>
    <row r="87" spans="1:6" ht="12.75" customHeight="1" x14ac:dyDescent="0.25">
      <c r="A87" s="95" t="s">
        <v>700</v>
      </c>
      <c r="B87" s="96" t="s">
        <v>884</v>
      </c>
      <c r="C87" s="143">
        <v>75</v>
      </c>
      <c r="D87" s="144">
        <f t="shared" si="6"/>
        <v>75</v>
      </c>
      <c r="E87" s="106">
        <f t="shared" si="5"/>
        <v>0</v>
      </c>
      <c r="F87" s="129"/>
    </row>
    <row r="88" spans="1:6" ht="12.75" customHeight="1" x14ac:dyDescent="0.25">
      <c r="A88" s="95" t="s">
        <v>601</v>
      </c>
      <c r="B88" s="96" t="s">
        <v>885</v>
      </c>
      <c r="C88" s="143"/>
      <c r="D88" s="144">
        <f t="shared" si="6"/>
        <v>0</v>
      </c>
      <c r="E88" s="106">
        <f t="shared" si="5"/>
        <v>0</v>
      </c>
      <c r="F88" s="129"/>
    </row>
    <row r="89" spans="1:6" ht="12.75" customHeight="1" x14ac:dyDescent="0.25">
      <c r="A89" s="95" t="s">
        <v>886</v>
      </c>
      <c r="B89" s="96" t="s">
        <v>887</v>
      </c>
      <c r="C89" s="143"/>
      <c r="D89" s="144">
        <f t="shared" si="6"/>
        <v>0</v>
      </c>
      <c r="E89" s="106">
        <f t="shared" si="5"/>
        <v>0</v>
      </c>
      <c r="F89" s="129"/>
    </row>
    <row r="90" spans="1:6" ht="12.75" customHeight="1" x14ac:dyDescent="0.25">
      <c r="A90" s="95" t="s">
        <v>1054</v>
      </c>
      <c r="B90" s="96" t="s">
        <v>1067</v>
      </c>
      <c r="C90" s="143"/>
      <c r="D90" s="144">
        <f t="shared" si="6"/>
        <v>0</v>
      </c>
      <c r="E90" s="106">
        <f t="shared" si="5"/>
        <v>0</v>
      </c>
      <c r="F90" s="129"/>
    </row>
    <row r="91" spans="1:6" ht="12.75" customHeight="1" x14ac:dyDescent="0.25">
      <c r="A91" s="95" t="s">
        <v>282</v>
      </c>
      <c r="B91" s="96" t="s">
        <v>888</v>
      </c>
      <c r="C91" s="143"/>
      <c r="D91" s="144">
        <f t="shared" si="6"/>
        <v>0</v>
      </c>
      <c r="E91" s="106">
        <f t="shared" si="5"/>
        <v>0</v>
      </c>
      <c r="F91" s="129"/>
    </row>
    <row r="92" spans="1:6" ht="12.75" customHeight="1" x14ac:dyDescent="0.25">
      <c r="A92" s="95" t="s">
        <v>889</v>
      </c>
      <c r="B92" s="96" t="s">
        <v>890</v>
      </c>
      <c r="C92" s="143">
        <v>666.67</v>
      </c>
      <c r="D92" s="144">
        <f t="shared" si="6"/>
        <v>666.67</v>
      </c>
      <c r="E92" s="106">
        <f t="shared" si="5"/>
        <v>0</v>
      </c>
      <c r="F92" s="129"/>
    </row>
    <row r="93" spans="1:6" ht="12.75" customHeight="1" x14ac:dyDescent="0.25">
      <c r="A93" s="92" t="s">
        <v>891</v>
      </c>
      <c r="B93" s="96" t="s">
        <v>892</v>
      </c>
      <c r="C93" s="143">
        <v>791.32</v>
      </c>
      <c r="D93" s="144">
        <f t="shared" si="6"/>
        <v>791.32</v>
      </c>
      <c r="E93" s="106">
        <f t="shared" si="5"/>
        <v>0</v>
      </c>
      <c r="F93" s="129"/>
    </row>
    <row r="94" spans="1:6" ht="12.75" customHeight="1" x14ac:dyDescent="0.25">
      <c r="A94" s="95" t="s">
        <v>704</v>
      </c>
      <c r="B94" s="96" t="s">
        <v>893</v>
      </c>
      <c r="C94" s="143"/>
      <c r="D94" s="144">
        <f t="shared" si="6"/>
        <v>0</v>
      </c>
      <c r="E94" s="106">
        <f t="shared" si="5"/>
        <v>0</v>
      </c>
      <c r="F94" s="129"/>
    </row>
    <row r="95" spans="1:6" ht="12.75" customHeight="1" x14ac:dyDescent="0.25">
      <c r="A95" s="95" t="s">
        <v>894</v>
      </c>
      <c r="B95" s="96" t="s">
        <v>3</v>
      </c>
      <c r="C95" s="143"/>
      <c r="D95" s="144">
        <f t="shared" si="6"/>
        <v>0</v>
      </c>
      <c r="E95" s="106">
        <f t="shared" si="5"/>
        <v>0</v>
      </c>
      <c r="F95" s="129"/>
    </row>
    <row r="96" spans="1:6" ht="12.75" customHeight="1" x14ac:dyDescent="0.25">
      <c r="A96" s="95" t="s">
        <v>895</v>
      </c>
      <c r="B96" s="96" t="s">
        <v>896</v>
      </c>
      <c r="C96" s="143"/>
      <c r="D96" s="144">
        <f t="shared" si="6"/>
        <v>0</v>
      </c>
      <c r="E96" s="106">
        <f t="shared" si="5"/>
        <v>0</v>
      </c>
      <c r="F96" s="129"/>
    </row>
    <row r="97" spans="1:6" ht="12.75" customHeight="1" x14ac:dyDescent="0.25">
      <c r="A97" s="95" t="s">
        <v>897</v>
      </c>
      <c r="B97" s="96" t="s">
        <v>92</v>
      </c>
      <c r="C97" s="143"/>
      <c r="D97" s="144">
        <f t="shared" si="6"/>
        <v>0</v>
      </c>
      <c r="E97" s="106">
        <f t="shared" si="5"/>
        <v>0</v>
      </c>
      <c r="F97" s="129"/>
    </row>
    <row r="98" spans="1:6" ht="12.75" customHeight="1" x14ac:dyDescent="0.25">
      <c r="A98" s="95" t="s">
        <v>291</v>
      </c>
      <c r="B98" s="96" t="s">
        <v>14</v>
      </c>
      <c r="C98" s="143"/>
      <c r="D98" s="144">
        <f t="shared" si="6"/>
        <v>0</v>
      </c>
      <c r="E98" s="106">
        <f t="shared" si="5"/>
        <v>0</v>
      </c>
      <c r="F98" s="129"/>
    </row>
    <row r="99" spans="1:6" ht="12.75" customHeight="1" x14ac:dyDescent="0.25">
      <c r="A99" s="95" t="s">
        <v>898</v>
      </c>
      <c r="B99" s="96" t="s">
        <v>959</v>
      </c>
      <c r="C99" s="143">
        <v>3400</v>
      </c>
      <c r="D99" s="144">
        <f t="shared" si="6"/>
        <v>3400</v>
      </c>
      <c r="E99" s="106">
        <f t="shared" si="5"/>
        <v>0</v>
      </c>
      <c r="F99" s="129"/>
    </row>
    <row r="100" spans="1:6" ht="12.75" customHeight="1" x14ac:dyDescent="0.25">
      <c r="A100" s="95" t="s">
        <v>372</v>
      </c>
      <c r="B100" s="96" t="s">
        <v>164</v>
      </c>
      <c r="C100" s="143"/>
      <c r="D100" s="144">
        <f t="shared" si="6"/>
        <v>0</v>
      </c>
      <c r="E100" s="106">
        <f t="shared" si="5"/>
        <v>0</v>
      </c>
      <c r="F100" s="129"/>
    </row>
    <row r="101" spans="1:6" ht="12.75" customHeight="1" x14ac:dyDescent="0.25">
      <c r="A101" s="95" t="s">
        <v>899</v>
      </c>
      <c r="B101" s="96" t="s">
        <v>15</v>
      </c>
      <c r="C101" s="143">
        <v>742.79</v>
      </c>
      <c r="D101" s="144">
        <f t="shared" si="6"/>
        <v>742.79</v>
      </c>
      <c r="E101" s="106">
        <f t="shared" si="5"/>
        <v>0</v>
      </c>
      <c r="F101" s="129"/>
    </row>
    <row r="102" spans="1:6" ht="12.75" customHeight="1" x14ac:dyDescent="0.25">
      <c r="A102" s="95" t="s">
        <v>900</v>
      </c>
      <c r="B102" s="96" t="s">
        <v>972</v>
      </c>
      <c r="C102" s="143"/>
      <c r="D102" s="144">
        <f t="shared" si="6"/>
        <v>0</v>
      </c>
      <c r="E102" s="106">
        <f t="shared" si="5"/>
        <v>0</v>
      </c>
      <c r="F102" s="129"/>
    </row>
    <row r="103" spans="1:6" ht="12.75" customHeight="1" x14ac:dyDescent="0.25">
      <c r="A103" s="97" t="s">
        <v>967</v>
      </c>
      <c r="B103" s="92" t="s">
        <v>979</v>
      </c>
      <c r="C103" s="143"/>
      <c r="D103" s="144">
        <f t="shared" ref="D103:D119" si="7">+C103+E103</f>
        <v>0</v>
      </c>
      <c r="E103" s="106">
        <f t="shared" ref="E103:E119" si="8">SUM(F103:F103)</f>
        <v>0</v>
      </c>
      <c r="F103" s="129"/>
    </row>
    <row r="104" spans="1:6" ht="12.75" customHeight="1" x14ac:dyDescent="0.25">
      <c r="A104" s="97" t="s">
        <v>968</v>
      </c>
      <c r="B104" s="92" t="s">
        <v>980</v>
      </c>
      <c r="C104" s="143"/>
      <c r="D104" s="144">
        <f t="shared" si="7"/>
        <v>0</v>
      </c>
      <c r="E104" s="106">
        <f t="shared" si="8"/>
        <v>0</v>
      </c>
      <c r="F104" s="129"/>
    </row>
    <row r="105" spans="1:6" ht="12.75" customHeight="1" x14ac:dyDescent="0.25">
      <c r="A105" s="97" t="s">
        <v>969</v>
      </c>
      <c r="B105" s="92" t="s">
        <v>981</v>
      </c>
      <c r="C105" s="143"/>
      <c r="D105" s="144">
        <f t="shared" si="7"/>
        <v>0</v>
      </c>
      <c r="E105" s="106">
        <f t="shared" si="8"/>
        <v>0</v>
      </c>
      <c r="F105" s="129"/>
    </row>
    <row r="106" spans="1:6" ht="12.75" customHeight="1" x14ac:dyDescent="0.25">
      <c r="A106" s="97" t="s">
        <v>970</v>
      </c>
      <c r="B106" s="92" t="s">
        <v>982</v>
      </c>
      <c r="C106" s="143"/>
      <c r="D106" s="144">
        <f t="shared" si="7"/>
        <v>0</v>
      </c>
      <c r="E106" s="106">
        <f t="shared" si="8"/>
        <v>0</v>
      </c>
      <c r="F106" s="129"/>
    </row>
    <row r="107" spans="1:6" ht="12.75" customHeight="1" x14ac:dyDescent="0.25">
      <c r="A107" s="97" t="s">
        <v>973</v>
      </c>
      <c r="B107" s="92" t="s">
        <v>983</v>
      </c>
      <c r="C107" s="143"/>
      <c r="D107" s="144">
        <f t="shared" si="7"/>
        <v>0</v>
      </c>
      <c r="E107" s="106">
        <f t="shared" si="8"/>
        <v>0</v>
      </c>
      <c r="F107" s="129"/>
    </row>
    <row r="108" spans="1:6" ht="12.75" customHeight="1" x14ac:dyDescent="0.25">
      <c r="A108" s="97" t="s">
        <v>971</v>
      </c>
      <c r="B108" s="92" t="s">
        <v>984</v>
      </c>
      <c r="C108" s="143"/>
      <c r="D108" s="144">
        <f t="shared" si="7"/>
        <v>0</v>
      </c>
      <c r="E108" s="106">
        <f t="shared" si="8"/>
        <v>0</v>
      </c>
      <c r="F108" s="129"/>
    </row>
    <row r="109" spans="1:6" ht="12.75" customHeight="1" x14ac:dyDescent="0.25">
      <c r="A109" s="97" t="s">
        <v>1003</v>
      </c>
      <c r="B109" s="92" t="s">
        <v>1004</v>
      </c>
      <c r="C109" s="143"/>
      <c r="D109" s="144">
        <f t="shared" si="7"/>
        <v>0</v>
      </c>
      <c r="E109" s="106">
        <f t="shared" si="8"/>
        <v>0</v>
      </c>
      <c r="F109" s="129"/>
    </row>
    <row r="110" spans="1:6" ht="12.75" customHeight="1" x14ac:dyDescent="0.25">
      <c r="A110" s="97" t="s">
        <v>1002</v>
      </c>
      <c r="B110" s="92" t="s">
        <v>1001</v>
      </c>
      <c r="C110" s="143"/>
      <c r="D110" s="144">
        <f t="shared" si="7"/>
        <v>0</v>
      </c>
      <c r="E110" s="106">
        <f t="shared" si="8"/>
        <v>0</v>
      </c>
      <c r="F110" s="129"/>
    </row>
    <row r="111" spans="1:6" ht="12.75" customHeight="1" x14ac:dyDescent="0.25">
      <c r="A111" s="95" t="s">
        <v>901</v>
      </c>
      <c r="B111" s="96" t="s">
        <v>902</v>
      </c>
      <c r="C111" s="143"/>
      <c r="D111" s="144">
        <f t="shared" si="7"/>
        <v>0</v>
      </c>
      <c r="E111" s="106">
        <f t="shared" si="8"/>
        <v>0</v>
      </c>
      <c r="F111" s="129"/>
    </row>
    <row r="112" spans="1:6" ht="12.75" customHeight="1" x14ac:dyDescent="0.25">
      <c r="A112" s="95" t="s">
        <v>903</v>
      </c>
      <c r="B112" s="96" t="s">
        <v>739</v>
      </c>
      <c r="C112" s="334">
        <v>1999.19</v>
      </c>
      <c r="D112" s="144">
        <f t="shared" si="7"/>
        <v>1999.19</v>
      </c>
      <c r="E112" s="106">
        <f t="shared" si="8"/>
        <v>0</v>
      </c>
      <c r="F112" s="129"/>
    </row>
    <row r="113" spans="1:6" ht="12.75" customHeight="1" x14ac:dyDescent="0.25">
      <c r="A113" s="98" t="s">
        <v>918</v>
      </c>
      <c r="B113" s="99" t="s">
        <v>960</v>
      </c>
      <c r="C113" s="334"/>
      <c r="D113" s="144">
        <f t="shared" si="7"/>
        <v>0</v>
      </c>
      <c r="E113" s="106">
        <f t="shared" si="8"/>
        <v>0</v>
      </c>
      <c r="F113" s="129"/>
    </row>
    <row r="114" spans="1:6" ht="12.75" customHeight="1" x14ac:dyDescent="0.25">
      <c r="A114" s="98" t="s">
        <v>904</v>
      </c>
      <c r="B114" s="99" t="s">
        <v>905</v>
      </c>
      <c r="C114" s="334">
        <v>375</v>
      </c>
      <c r="D114" s="144">
        <f t="shared" si="7"/>
        <v>375</v>
      </c>
      <c r="E114" s="106">
        <f t="shared" si="8"/>
        <v>0</v>
      </c>
      <c r="F114" s="129"/>
    </row>
    <row r="115" spans="1:6" ht="12.75" customHeight="1" x14ac:dyDescent="0.25">
      <c r="A115" s="98" t="s">
        <v>906</v>
      </c>
      <c r="B115" s="99" t="s">
        <v>907</v>
      </c>
      <c r="C115" s="334">
        <v>6756.25</v>
      </c>
      <c r="D115" s="144">
        <f t="shared" si="7"/>
        <v>6756.25</v>
      </c>
      <c r="E115" s="106">
        <f t="shared" si="8"/>
        <v>0</v>
      </c>
      <c r="F115" s="129"/>
    </row>
    <row r="116" spans="1:6" ht="12.75" customHeight="1" x14ac:dyDescent="0.25">
      <c r="A116" s="98" t="s">
        <v>908</v>
      </c>
      <c r="B116" s="99" t="s">
        <v>909</v>
      </c>
      <c r="C116" s="334">
        <v>1143.77</v>
      </c>
      <c r="D116" s="144">
        <f t="shared" si="7"/>
        <v>1143.77</v>
      </c>
      <c r="E116" s="106">
        <f t="shared" si="8"/>
        <v>0</v>
      </c>
      <c r="F116" s="129"/>
    </row>
    <row r="117" spans="1:6" ht="12.75" customHeight="1" x14ac:dyDescent="0.25">
      <c r="A117" s="98" t="s">
        <v>910</v>
      </c>
      <c r="B117" s="99" t="s">
        <v>911</v>
      </c>
      <c r="C117" s="143">
        <v>130.99</v>
      </c>
      <c r="D117" s="144">
        <f t="shared" si="7"/>
        <v>130.99</v>
      </c>
      <c r="E117" s="106">
        <f t="shared" si="8"/>
        <v>0</v>
      </c>
      <c r="F117" s="129"/>
    </row>
    <row r="118" spans="1:6" ht="12.75" customHeight="1" x14ac:dyDescent="0.25">
      <c r="A118" s="98" t="s">
        <v>912</v>
      </c>
      <c r="B118" s="99" t="s">
        <v>821</v>
      </c>
      <c r="C118" s="143"/>
      <c r="D118" s="144">
        <f t="shared" si="7"/>
        <v>0</v>
      </c>
      <c r="E118" s="106">
        <f t="shared" si="8"/>
        <v>0</v>
      </c>
      <c r="F118" s="129"/>
    </row>
    <row r="119" spans="1:6" ht="12.75" customHeight="1" thickBot="1" x14ac:dyDescent="0.3">
      <c r="A119" s="100" t="s">
        <v>919</v>
      </c>
      <c r="B119" s="101" t="s">
        <v>920</v>
      </c>
      <c r="C119" s="145"/>
      <c r="D119" s="146">
        <f t="shared" si="7"/>
        <v>0</v>
      </c>
      <c r="E119" s="106">
        <f t="shared" si="8"/>
        <v>0</v>
      </c>
      <c r="F119" s="133"/>
    </row>
    <row r="120" spans="1:6" ht="11.15" customHeight="1" x14ac:dyDescent="0.25">
      <c r="C120" s="116"/>
      <c r="D120" s="116"/>
      <c r="E120" s="104"/>
    </row>
    <row r="121" spans="1:6" ht="11.15" customHeight="1" x14ac:dyDescent="0.25">
      <c r="C121" s="116"/>
      <c r="D121" s="116">
        <f>SUM(D37:D119)</f>
        <v>16747.220000000005</v>
      </c>
      <c r="E121" s="105"/>
      <c r="F121" s="117">
        <f t="shared" ref="F121" si="9">SUM(F4:F119)</f>
        <v>0</v>
      </c>
    </row>
    <row r="122" spans="1:6" ht="11.15" customHeight="1" x14ac:dyDescent="0.25">
      <c r="C122" s="116"/>
      <c r="D122" s="116"/>
      <c r="E122" s="105"/>
    </row>
    <row r="123" spans="1:6" ht="11.15" customHeight="1" x14ac:dyDescent="0.25">
      <c r="C123" s="116"/>
      <c r="D123" s="116">
        <f>ROUND(SUM(D4:D119),2)</f>
        <v>0</v>
      </c>
      <c r="E123" s="105"/>
    </row>
    <row r="124" spans="1:6" ht="11.15" customHeight="1" x14ac:dyDescent="0.25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opLeftCell="A70" zoomScale="90" zoomScaleNormal="90" zoomScaleSheetLayoutView="70" workbookViewId="0">
      <pane xSplit="3" topLeftCell="D1" activePane="topRight" state="frozen"/>
      <selection pane="topRight" activeCell="E112" sqref="E112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5.453125" style="117" bestFit="1" customWidth="1"/>
    <col min="7" max="7" width="15.26953125" style="117" hidden="1" customWidth="1"/>
    <col min="8" max="9" width="14.26953125" style="117" hidden="1" customWidth="1"/>
    <col min="10" max="12" width="13" style="117" hidden="1" customWidth="1"/>
    <col min="13" max="13" width="13" style="138" hidden="1" customWidth="1"/>
    <col min="14" max="14" width="13" style="139" hidden="1" customWidth="1"/>
    <col min="15" max="17" width="13" style="117" hidden="1" customWidth="1"/>
    <col min="18" max="19" width="9.1796875" style="92"/>
    <col min="20" max="20" width="59.81640625" style="92" bestFit="1" customWidth="1"/>
    <col min="21" max="25" width="9.1796875" style="92"/>
    <col min="26" max="26" width="13.7265625" style="92" bestFit="1" customWidth="1"/>
    <col min="27" max="16384" width="9.1796875" style="92"/>
  </cols>
  <sheetData>
    <row r="1" spans="1:27" s="90" customFormat="1" ht="18" thickBot="1" x14ac:dyDescent="0.3">
      <c r="A1" s="87" t="s">
        <v>995</v>
      </c>
      <c r="B1" s="88"/>
      <c r="C1" s="109"/>
      <c r="D1" s="109"/>
      <c r="E1" s="89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7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56" t="s">
        <v>931</v>
      </c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7"/>
    </row>
    <row r="3" spans="1:27" ht="11.15" customHeight="1" thickBot="1" x14ac:dyDescent="0.3">
      <c r="A3" s="93"/>
      <c r="B3" s="93"/>
      <c r="C3" s="111">
        <f>SUM(C5:C119)</f>
        <v>-13458.680000000053</v>
      </c>
      <c r="D3" s="111">
        <f>SUM(D4:D119)</f>
        <v>-3.0695446184836328E-11</v>
      </c>
      <c r="E3" s="94">
        <f>SUM(E4:E119)</f>
        <v>13458.680000000053</v>
      </c>
      <c r="F3" s="123"/>
      <c r="G3" s="124" t="s">
        <v>935</v>
      </c>
      <c r="H3" s="124" t="s">
        <v>936</v>
      </c>
      <c r="I3" s="124" t="s">
        <v>937</v>
      </c>
      <c r="J3" s="124" t="s">
        <v>938</v>
      </c>
      <c r="K3" s="124" t="s">
        <v>939</v>
      </c>
      <c r="L3" s="124" t="s">
        <v>940</v>
      </c>
      <c r="M3" s="124" t="s">
        <v>941</v>
      </c>
      <c r="N3" s="124" t="s">
        <v>942</v>
      </c>
      <c r="O3" s="124" t="s">
        <v>943</v>
      </c>
      <c r="P3" s="124" t="s">
        <v>944</v>
      </c>
      <c r="Q3" s="125" t="s">
        <v>945</v>
      </c>
    </row>
    <row r="4" spans="1:27" ht="12.75" customHeight="1" x14ac:dyDescent="0.25">
      <c r="A4" s="95">
        <v>9999</v>
      </c>
      <c r="B4" s="96" t="s">
        <v>954</v>
      </c>
      <c r="D4" s="118">
        <f>+C4+E4</f>
        <v>0</v>
      </c>
      <c r="E4" s="106">
        <f>SUM(F4:Q4)</f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1:27" ht="12.75" customHeight="1" x14ac:dyDescent="0.25">
      <c r="A5" s="95" t="s">
        <v>787</v>
      </c>
      <c r="B5" s="96" t="s">
        <v>154</v>
      </c>
      <c r="C5" s="112">
        <v>807654</v>
      </c>
      <c r="D5" s="118">
        <f>+C5+E5</f>
        <v>807654</v>
      </c>
      <c r="E5" s="106">
        <f t="shared" ref="E5:E34" si="0">SUM(F5:Q5)</f>
        <v>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Z5" s="426"/>
      <c r="AA5" s="426"/>
    </row>
    <row r="6" spans="1:27" ht="12.75" customHeight="1" x14ac:dyDescent="0.25">
      <c r="A6" s="95" t="s">
        <v>1082</v>
      </c>
      <c r="B6" s="92" t="s">
        <v>1083</v>
      </c>
      <c r="C6" s="112"/>
      <c r="D6" s="118">
        <f t="shared" ref="D6:D34" si="1">+C6+E6</f>
        <v>0</v>
      </c>
      <c r="E6" s="106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Z6" s="426"/>
      <c r="AA6" s="426"/>
    </row>
    <row r="7" spans="1:27" ht="12.75" customHeight="1" x14ac:dyDescent="0.25">
      <c r="A7" s="95" t="s">
        <v>788</v>
      </c>
      <c r="B7" s="96" t="s">
        <v>781</v>
      </c>
      <c r="C7" s="112"/>
      <c r="D7" s="118">
        <f t="shared" si="1"/>
        <v>0</v>
      </c>
      <c r="E7" s="106">
        <f t="shared" si="0"/>
        <v>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27" ht="12.75" customHeight="1" x14ac:dyDescent="0.25">
      <c r="A8" s="95" t="s">
        <v>789</v>
      </c>
      <c r="B8" s="96" t="s">
        <v>790</v>
      </c>
      <c r="C8" s="112">
        <v>1000</v>
      </c>
      <c r="D8" s="118">
        <f t="shared" si="1"/>
        <v>1000</v>
      </c>
      <c r="E8" s="106">
        <f t="shared" si="0"/>
        <v>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  <c r="Z8" s="426"/>
    </row>
    <row r="9" spans="1:27" ht="12.75" customHeight="1" x14ac:dyDescent="0.25">
      <c r="A9" s="95" t="s">
        <v>791</v>
      </c>
      <c r="B9" s="96" t="s">
        <v>792</v>
      </c>
      <c r="C9" s="112">
        <v>1589.57</v>
      </c>
      <c r="D9" s="118">
        <f t="shared" si="1"/>
        <v>1589.57</v>
      </c>
      <c r="E9" s="106">
        <f t="shared" si="0"/>
        <v>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  <c r="Z9" s="426"/>
      <c r="AA9" s="426"/>
    </row>
    <row r="10" spans="1:27" ht="12.75" customHeight="1" x14ac:dyDescent="0.25">
      <c r="A10" s="95" t="s">
        <v>793</v>
      </c>
      <c r="B10" s="96" t="s">
        <v>794</v>
      </c>
      <c r="C10" s="112">
        <v>22275.96</v>
      </c>
      <c r="D10" s="118">
        <f t="shared" si="1"/>
        <v>22275.96</v>
      </c>
      <c r="E10" s="106">
        <f t="shared" si="0"/>
        <v>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Z10" s="426"/>
      <c r="AA10" s="426"/>
    </row>
    <row r="11" spans="1:27" ht="12.75" customHeight="1" x14ac:dyDescent="0.25">
      <c r="A11" s="95" t="s">
        <v>795</v>
      </c>
      <c r="B11" s="96" t="s">
        <v>796</v>
      </c>
      <c r="C11" s="112"/>
      <c r="D11" s="118">
        <f t="shared" si="1"/>
        <v>0</v>
      </c>
      <c r="E11" s="106">
        <f t="shared" si="0"/>
        <v>0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Z11" s="426"/>
      <c r="AA11" s="426"/>
    </row>
    <row r="12" spans="1:27" ht="12.75" customHeight="1" x14ac:dyDescent="0.25">
      <c r="A12" s="95" t="s">
        <v>998</v>
      </c>
      <c r="B12" s="96" t="s">
        <v>999</v>
      </c>
      <c r="C12" s="112"/>
      <c r="D12" s="118">
        <f t="shared" si="1"/>
        <v>0</v>
      </c>
      <c r="E12" s="106">
        <f t="shared" si="0"/>
        <v>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27" ht="12.75" customHeight="1" x14ac:dyDescent="0.25">
      <c r="A13" s="95" t="s">
        <v>797</v>
      </c>
      <c r="B13" s="96" t="s">
        <v>798</v>
      </c>
      <c r="C13" s="112">
        <f>-6240-566</f>
        <v>-6806</v>
      </c>
      <c r="D13" s="118">
        <f t="shared" si="1"/>
        <v>-6806</v>
      </c>
      <c r="E13" s="106">
        <f t="shared" si="0"/>
        <v>0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Z13" s="426"/>
      <c r="AA13" s="426"/>
    </row>
    <row r="14" spans="1:27" ht="12.75" customHeight="1" x14ac:dyDescent="0.25">
      <c r="A14" s="95" t="s">
        <v>799</v>
      </c>
      <c r="B14" s="96" t="s">
        <v>780</v>
      </c>
      <c r="C14" s="112"/>
      <c r="D14" s="118">
        <f t="shared" si="1"/>
        <v>0</v>
      </c>
      <c r="E14" s="106">
        <f t="shared" si="0"/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Z14" s="426"/>
      <c r="AA14" s="426"/>
    </row>
    <row r="15" spans="1:27" ht="12.75" customHeight="1" x14ac:dyDescent="0.25">
      <c r="A15" s="95" t="s">
        <v>996</v>
      </c>
      <c r="B15" s="96" t="s">
        <v>997</v>
      </c>
      <c r="C15" s="112"/>
      <c r="D15" s="118">
        <f t="shared" si="1"/>
        <v>0</v>
      </c>
      <c r="E15" s="106">
        <f t="shared" si="0"/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27" ht="12.75" customHeight="1" x14ac:dyDescent="0.25">
      <c r="A16" s="95" t="s">
        <v>816</v>
      </c>
      <c r="B16" s="96" t="s">
        <v>817</v>
      </c>
      <c r="C16" s="116">
        <v>25535.53</v>
      </c>
      <c r="D16" s="118">
        <f t="shared" si="1"/>
        <v>25535.53</v>
      </c>
      <c r="E16" s="106">
        <f t="shared" si="0"/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Z16" s="426"/>
    </row>
    <row r="17" spans="1:27" ht="12.75" customHeight="1" x14ac:dyDescent="0.25">
      <c r="A17" s="95" t="s">
        <v>783</v>
      </c>
      <c r="B17" s="96" t="s">
        <v>170</v>
      </c>
      <c r="C17" s="112">
        <v>-48296.88</v>
      </c>
      <c r="D17" s="118">
        <f t="shared" si="1"/>
        <v>-48296.88</v>
      </c>
      <c r="E17" s="106">
        <f t="shared" si="0"/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  <c r="Z17" s="426"/>
      <c r="AA17" s="426"/>
    </row>
    <row r="18" spans="1:27" ht="12.75" customHeight="1" x14ac:dyDescent="0.25">
      <c r="A18" s="95" t="s">
        <v>694</v>
      </c>
      <c r="B18" s="96" t="s">
        <v>800</v>
      </c>
      <c r="C18" s="112"/>
      <c r="D18" s="118">
        <f t="shared" si="1"/>
        <v>0</v>
      </c>
      <c r="E18" s="106">
        <f t="shared" si="0"/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0"/>
      <c r="Q18" s="129"/>
      <c r="Z18" s="426"/>
      <c r="AA18" s="426"/>
    </row>
    <row r="19" spans="1:27" ht="12.75" customHeight="1" x14ac:dyDescent="0.25">
      <c r="A19" s="95" t="s">
        <v>801</v>
      </c>
      <c r="B19" s="96" t="s">
        <v>802</v>
      </c>
      <c r="C19" s="112"/>
      <c r="D19" s="118">
        <f t="shared" si="1"/>
        <v>0</v>
      </c>
      <c r="E19" s="106">
        <f t="shared" si="0"/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0"/>
      <c r="Q19" s="129"/>
    </row>
    <row r="20" spans="1:27" ht="12.75" customHeight="1" x14ac:dyDescent="0.25">
      <c r="A20" s="95" t="s">
        <v>926</v>
      </c>
      <c r="B20" s="96" t="s">
        <v>927</v>
      </c>
      <c r="C20" s="112"/>
      <c r="D20" s="118">
        <f t="shared" si="1"/>
        <v>0</v>
      </c>
      <c r="E20" s="106">
        <f t="shared" si="0"/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0"/>
      <c r="Q20" s="129"/>
    </row>
    <row r="21" spans="1:27" ht="12.75" customHeight="1" x14ac:dyDescent="0.25">
      <c r="A21" s="95" t="s">
        <v>814</v>
      </c>
      <c r="B21" s="96" t="s">
        <v>815</v>
      </c>
      <c r="C21" s="112"/>
      <c r="D21" s="118">
        <f t="shared" si="1"/>
        <v>0</v>
      </c>
      <c r="E21" s="106">
        <f t="shared" si="0"/>
        <v>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30"/>
      <c r="Q21" s="129"/>
    </row>
    <row r="22" spans="1:27" ht="12.75" customHeight="1" x14ac:dyDescent="0.25">
      <c r="A22" s="95" t="s">
        <v>664</v>
      </c>
      <c r="B22" s="96" t="s">
        <v>989</v>
      </c>
      <c r="C22" s="112">
        <v>1819.71</v>
      </c>
      <c r="D22" s="118">
        <f t="shared" si="1"/>
        <v>1819.71</v>
      </c>
      <c r="E22" s="106">
        <f t="shared" si="0"/>
        <v>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0"/>
      <c r="Q22" s="129"/>
    </row>
    <row r="23" spans="1:27" ht="12.75" customHeight="1" x14ac:dyDescent="0.25">
      <c r="A23" s="95" t="s">
        <v>991</v>
      </c>
      <c r="B23" s="96" t="s">
        <v>990</v>
      </c>
      <c r="C23" s="112"/>
      <c r="D23" s="118">
        <f t="shared" si="1"/>
        <v>0</v>
      </c>
      <c r="E23" s="106">
        <f t="shared" si="0"/>
        <v>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0"/>
      <c r="Q23" s="129"/>
    </row>
    <row r="24" spans="1:27" ht="12.75" customHeight="1" x14ac:dyDescent="0.25">
      <c r="A24" s="95" t="s">
        <v>803</v>
      </c>
      <c r="B24" s="96" t="s">
        <v>804</v>
      </c>
      <c r="C24" s="112"/>
      <c r="D24" s="118">
        <f t="shared" si="1"/>
        <v>0</v>
      </c>
      <c r="E24" s="106">
        <f t="shared" si="0"/>
        <v>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30"/>
      <c r="Q24" s="129"/>
    </row>
    <row r="25" spans="1:27" ht="12.75" customHeight="1" x14ac:dyDescent="0.25">
      <c r="A25" s="95" t="s">
        <v>805</v>
      </c>
      <c r="B25" s="96" t="s">
        <v>806</v>
      </c>
      <c r="C25" s="112"/>
      <c r="D25" s="118">
        <f t="shared" si="1"/>
        <v>0</v>
      </c>
      <c r="E25" s="106">
        <f t="shared" si="0"/>
        <v>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0"/>
      <c r="Q25" s="129"/>
    </row>
    <row r="26" spans="1:27" ht="12.75" customHeight="1" x14ac:dyDescent="0.25">
      <c r="A26" s="95" t="s">
        <v>697</v>
      </c>
      <c r="B26" s="96" t="s">
        <v>807</v>
      </c>
      <c r="C26" s="112"/>
      <c r="D26" s="118">
        <f t="shared" si="1"/>
        <v>0</v>
      </c>
      <c r="E26" s="106">
        <f t="shared" si="0"/>
        <v>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30"/>
      <c r="Q26" s="129"/>
    </row>
    <row r="27" spans="1:27" ht="12.75" customHeight="1" x14ac:dyDescent="0.25">
      <c r="A27" s="95" t="s">
        <v>808</v>
      </c>
      <c r="B27" s="96" t="s">
        <v>809</v>
      </c>
      <c r="C27" s="112">
        <v>-175872.76</v>
      </c>
      <c r="D27" s="118">
        <f t="shared" si="1"/>
        <v>-162414.07999999996</v>
      </c>
      <c r="E27" s="106">
        <f t="shared" si="0"/>
        <v>13458.680000000053</v>
      </c>
      <c r="F27" s="128">
        <f>-C3</f>
        <v>13458.680000000053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29"/>
      <c r="Z27" s="426"/>
      <c r="AA27" s="426"/>
    </row>
    <row r="28" spans="1:27" ht="12.75" customHeight="1" x14ac:dyDescent="0.25">
      <c r="A28" s="95" t="s">
        <v>934</v>
      </c>
      <c r="B28" s="96" t="s">
        <v>953</v>
      </c>
      <c r="C28" s="112">
        <v>-55600.86</v>
      </c>
      <c r="D28" s="118">
        <f t="shared" si="1"/>
        <v>-55600.86</v>
      </c>
      <c r="E28" s="106">
        <f t="shared" si="0"/>
        <v>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0"/>
      <c r="Q28" s="129"/>
      <c r="Z28" s="426"/>
      <c r="AA28" s="426"/>
    </row>
    <row r="29" spans="1:27" ht="12.75" customHeight="1" x14ac:dyDescent="0.25">
      <c r="A29" s="98" t="s">
        <v>810</v>
      </c>
      <c r="B29" s="99" t="s">
        <v>811</v>
      </c>
      <c r="C29" s="112">
        <v>-560452.76</v>
      </c>
      <c r="D29" s="118">
        <f t="shared" si="1"/>
        <v>-560452.76</v>
      </c>
      <c r="E29" s="106">
        <f t="shared" si="0"/>
        <v>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0"/>
      <c r="Q29" s="129"/>
      <c r="Z29" s="426"/>
      <c r="AA29" s="426"/>
    </row>
    <row r="30" spans="1:27" ht="12.75" customHeight="1" x14ac:dyDescent="0.25">
      <c r="A30" s="98" t="s">
        <v>1051</v>
      </c>
      <c r="B30" s="99" t="s">
        <v>1063</v>
      </c>
      <c r="C30" s="112">
        <v>-5946.49</v>
      </c>
      <c r="D30" s="118">
        <f t="shared" si="1"/>
        <v>-5946.49</v>
      </c>
      <c r="E30" s="106">
        <f t="shared" si="0"/>
        <v>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29"/>
      <c r="Z30" s="426"/>
      <c r="AA30" s="426"/>
    </row>
    <row r="31" spans="1:27" ht="12.75" customHeight="1" x14ac:dyDescent="0.25">
      <c r="A31" s="98" t="s">
        <v>1053</v>
      </c>
      <c r="B31" s="99" t="s">
        <v>1064</v>
      </c>
      <c r="C31" s="112">
        <v>-2467.13</v>
      </c>
      <c r="D31" s="118">
        <f t="shared" si="1"/>
        <v>-2467.13</v>
      </c>
      <c r="E31" s="106">
        <f t="shared" si="0"/>
        <v>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30"/>
      <c r="Q31" s="129"/>
      <c r="Z31" s="426"/>
      <c r="AA31" s="426"/>
    </row>
    <row r="32" spans="1:27" ht="12.75" customHeight="1" x14ac:dyDescent="0.25">
      <c r="A32" s="98" t="s">
        <v>1052</v>
      </c>
      <c r="B32" s="99" t="s">
        <v>1065</v>
      </c>
      <c r="C32" s="112">
        <v>803.03</v>
      </c>
      <c r="D32" s="118">
        <f t="shared" si="1"/>
        <v>803.03</v>
      </c>
      <c r="E32" s="106">
        <f t="shared" si="0"/>
        <v>0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30"/>
      <c r="Q32" s="129"/>
      <c r="Z32" s="426"/>
      <c r="AA32" s="426"/>
    </row>
    <row r="33" spans="1:27" ht="12.75" customHeight="1" x14ac:dyDescent="0.25">
      <c r="A33" s="98" t="s">
        <v>1062</v>
      </c>
      <c r="B33" s="99" t="s">
        <v>1066</v>
      </c>
      <c r="C33" s="112">
        <v>18663.34</v>
      </c>
      <c r="D33" s="118">
        <f t="shared" si="1"/>
        <v>18663.34</v>
      </c>
      <c r="E33" s="106">
        <f t="shared" si="0"/>
        <v>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30"/>
      <c r="Q33" s="129"/>
      <c r="Z33" s="426"/>
      <c r="AA33" s="426"/>
    </row>
    <row r="34" spans="1:27" ht="12.75" customHeight="1" thickBot="1" x14ac:dyDescent="0.3">
      <c r="A34" s="100" t="s">
        <v>812</v>
      </c>
      <c r="B34" s="101" t="s">
        <v>813</v>
      </c>
      <c r="C34" s="111"/>
      <c r="D34" s="118">
        <f t="shared" si="1"/>
        <v>0</v>
      </c>
      <c r="E34" s="106">
        <f t="shared" si="0"/>
        <v>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33"/>
      <c r="Z34" s="426"/>
      <c r="AA34" s="426"/>
    </row>
    <row r="35" spans="1:27" ht="12.75" customHeight="1" x14ac:dyDescent="0.25">
      <c r="A35" s="102"/>
      <c r="B35" s="103"/>
      <c r="C35" s="113"/>
      <c r="D35" s="113"/>
      <c r="E35" s="107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27" ht="12.75" customHeight="1" thickBot="1" x14ac:dyDescent="0.3">
      <c r="A36" s="100"/>
      <c r="B36" s="101"/>
      <c r="C36" s="114"/>
      <c r="D36" s="114"/>
      <c r="E36" s="108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27" ht="12.75" customHeight="1" x14ac:dyDescent="0.25">
      <c r="A37" s="92" t="s">
        <v>822</v>
      </c>
      <c r="B37" s="92" t="s">
        <v>823</v>
      </c>
      <c r="C37" s="116"/>
      <c r="D37" s="118">
        <f t="shared" ref="D37:D68" si="2">+C37+E37</f>
        <v>0</v>
      </c>
      <c r="E37" s="106">
        <f>SUM(F37:Q37)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30"/>
      <c r="Q37" s="129"/>
    </row>
    <row r="38" spans="1:27" ht="12.75" customHeight="1" x14ac:dyDescent="0.25">
      <c r="A38" s="92" t="s">
        <v>824</v>
      </c>
      <c r="B38" s="92" t="s">
        <v>955</v>
      </c>
      <c r="C38" s="116">
        <v>-100571.92</v>
      </c>
      <c r="D38" s="120">
        <f t="shared" si="2"/>
        <v>-100571.92</v>
      </c>
      <c r="E38" s="106">
        <f t="shared" ref="E38:E103" si="3">SUM(F38:Q38)</f>
        <v>0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30"/>
      <c r="Q38" s="129"/>
    </row>
    <row r="39" spans="1:27" ht="12.75" customHeight="1" x14ac:dyDescent="0.25">
      <c r="A39" s="92" t="s">
        <v>825</v>
      </c>
      <c r="B39" s="92" t="s">
        <v>826</v>
      </c>
      <c r="C39" s="116"/>
      <c r="D39" s="120">
        <f t="shared" si="2"/>
        <v>0</v>
      </c>
      <c r="E39" s="106">
        <f t="shared" si="3"/>
        <v>0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30"/>
      <c r="Q39" s="129"/>
    </row>
    <row r="40" spans="1:27" ht="12.75" customHeight="1" x14ac:dyDescent="0.25">
      <c r="A40" s="92" t="s">
        <v>827</v>
      </c>
      <c r="B40" s="92" t="s">
        <v>956</v>
      </c>
      <c r="C40" s="116">
        <v>-5236.0200000000004</v>
      </c>
      <c r="D40" s="120">
        <f t="shared" si="2"/>
        <v>-5236.0200000000004</v>
      </c>
      <c r="E40" s="106">
        <f t="shared" si="3"/>
        <v>0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30"/>
      <c r="Q40" s="129"/>
    </row>
    <row r="41" spans="1:27" ht="12.75" customHeight="1" x14ac:dyDescent="0.25">
      <c r="A41" s="92" t="s">
        <v>828</v>
      </c>
      <c r="B41" s="92" t="s">
        <v>782</v>
      </c>
      <c r="C41" s="116">
        <v>-3513</v>
      </c>
      <c r="D41" s="120">
        <f t="shared" si="2"/>
        <v>-3513</v>
      </c>
      <c r="E41" s="106">
        <f t="shared" si="3"/>
        <v>0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30"/>
      <c r="Q41" s="129"/>
    </row>
    <row r="42" spans="1:27" ht="12.75" customHeight="1" x14ac:dyDescent="0.25">
      <c r="A42" s="95" t="s">
        <v>829</v>
      </c>
      <c r="B42" s="95" t="s">
        <v>830</v>
      </c>
      <c r="C42" s="116"/>
      <c r="D42" s="120">
        <f t="shared" si="2"/>
        <v>0</v>
      </c>
      <c r="E42" s="106">
        <f t="shared" si="3"/>
        <v>0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30"/>
      <c r="Q42" s="129"/>
    </row>
    <row r="43" spans="1:27" ht="12.75" customHeight="1" x14ac:dyDescent="0.25">
      <c r="A43" s="95" t="s">
        <v>831</v>
      </c>
      <c r="B43" s="96" t="s">
        <v>832</v>
      </c>
      <c r="C43" s="116">
        <v>-4132.3</v>
      </c>
      <c r="D43" s="142">
        <f t="shared" si="2"/>
        <v>-4132.3</v>
      </c>
      <c r="E43" s="106">
        <f t="shared" si="3"/>
        <v>0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0"/>
      <c r="Q43" s="129"/>
    </row>
    <row r="44" spans="1:27" ht="12.75" customHeight="1" x14ac:dyDescent="0.25">
      <c r="A44" s="95" t="s">
        <v>833</v>
      </c>
      <c r="B44" s="96" t="s">
        <v>834</v>
      </c>
      <c r="C44" s="116">
        <v>-48.29</v>
      </c>
      <c r="D44" s="120">
        <f t="shared" si="2"/>
        <v>-48.29</v>
      </c>
      <c r="E44" s="106">
        <f t="shared" si="3"/>
        <v>0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30"/>
      <c r="Q44" s="129"/>
    </row>
    <row r="45" spans="1:27" ht="12.75" customHeight="1" x14ac:dyDescent="0.25">
      <c r="A45" s="95" t="s">
        <v>835</v>
      </c>
      <c r="B45" s="96" t="s">
        <v>836</v>
      </c>
      <c r="C45" s="116">
        <v>-3704.59</v>
      </c>
      <c r="D45" s="120">
        <f t="shared" si="2"/>
        <v>-3704.59</v>
      </c>
      <c r="E45" s="106">
        <f t="shared" si="3"/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30"/>
      <c r="Q45" s="129"/>
    </row>
    <row r="46" spans="1:27" ht="12.75" customHeight="1" x14ac:dyDescent="0.25">
      <c r="A46" s="95" t="s">
        <v>837</v>
      </c>
      <c r="B46" s="96" t="s">
        <v>838</v>
      </c>
      <c r="C46" s="116"/>
      <c r="D46" s="120">
        <f t="shared" si="2"/>
        <v>0</v>
      </c>
      <c r="E46" s="106">
        <f t="shared" si="3"/>
        <v>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30"/>
      <c r="Q46" s="129"/>
    </row>
    <row r="47" spans="1:27" ht="12.75" customHeight="1" x14ac:dyDescent="0.25">
      <c r="A47" s="95" t="s">
        <v>839</v>
      </c>
      <c r="B47" s="96" t="s">
        <v>5</v>
      </c>
      <c r="C47" s="116">
        <v>-5713.85</v>
      </c>
      <c r="D47" s="120">
        <f t="shared" si="2"/>
        <v>-5713.85</v>
      </c>
      <c r="E47" s="106">
        <f t="shared" si="3"/>
        <v>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30"/>
      <c r="Q47" s="129"/>
    </row>
    <row r="48" spans="1:27" ht="12.75" customHeight="1" x14ac:dyDescent="0.25">
      <c r="A48" s="95" t="s">
        <v>1080</v>
      </c>
      <c r="B48" s="96" t="s">
        <v>5</v>
      </c>
      <c r="C48" s="116"/>
      <c r="D48" s="120">
        <f t="shared" si="2"/>
        <v>0</v>
      </c>
      <c r="E48" s="106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30"/>
      <c r="Q48" s="129"/>
    </row>
    <row r="49" spans="1:17" ht="12.75" customHeight="1" x14ac:dyDescent="0.25">
      <c r="A49" s="95" t="s">
        <v>840</v>
      </c>
      <c r="B49" s="96" t="s">
        <v>6</v>
      </c>
      <c r="C49" s="116"/>
      <c r="D49" s="120">
        <f t="shared" si="2"/>
        <v>0</v>
      </c>
      <c r="E49" s="106">
        <f t="shared" si="3"/>
        <v>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30"/>
      <c r="Q49" s="129"/>
    </row>
    <row r="50" spans="1:17" ht="12.75" customHeight="1" x14ac:dyDescent="0.25">
      <c r="A50" s="95" t="s">
        <v>841</v>
      </c>
      <c r="B50" s="96" t="s">
        <v>92</v>
      </c>
      <c r="C50" s="116"/>
      <c r="D50" s="120">
        <f t="shared" si="2"/>
        <v>0</v>
      </c>
      <c r="E50" s="106">
        <f t="shared" si="3"/>
        <v>0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29"/>
    </row>
    <row r="51" spans="1:17" ht="12.75" customHeight="1" x14ac:dyDescent="0.25">
      <c r="A51" s="95" t="s">
        <v>842</v>
      </c>
      <c r="B51" s="96" t="s">
        <v>843</v>
      </c>
      <c r="C51" s="116">
        <v>-267967.32</v>
      </c>
      <c r="D51" s="120">
        <f t="shared" si="2"/>
        <v>-267967.32</v>
      </c>
      <c r="E51" s="106">
        <f t="shared" si="3"/>
        <v>0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30"/>
      <c r="Q51" s="129"/>
    </row>
    <row r="52" spans="1:17" ht="12.75" customHeight="1" x14ac:dyDescent="0.25">
      <c r="A52" s="95" t="s">
        <v>1081</v>
      </c>
      <c r="B52" s="96" t="s">
        <v>843</v>
      </c>
      <c r="C52" s="116"/>
      <c r="D52" s="120">
        <f t="shared" si="2"/>
        <v>0</v>
      </c>
      <c r="E52" s="106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30"/>
      <c r="Q52" s="129"/>
    </row>
    <row r="53" spans="1:17" ht="12.75" customHeight="1" x14ac:dyDescent="0.25">
      <c r="A53" s="95" t="s">
        <v>949</v>
      </c>
      <c r="B53" s="96" t="s">
        <v>950</v>
      </c>
      <c r="C53" s="116"/>
      <c r="D53" s="120">
        <f t="shared" si="2"/>
        <v>0</v>
      </c>
      <c r="E53" s="106">
        <f t="shared" si="3"/>
        <v>0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30"/>
      <c r="Q53" s="129"/>
    </row>
    <row r="54" spans="1:17" ht="12.75" customHeight="1" x14ac:dyDescent="0.25">
      <c r="A54" s="95" t="s">
        <v>844</v>
      </c>
      <c r="B54" s="96" t="s">
        <v>845</v>
      </c>
      <c r="C54" s="116"/>
      <c r="D54" s="120">
        <f t="shared" si="2"/>
        <v>0</v>
      </c>
      <c r="E54" s="106">
        <f t="shared" si="3"/>
        <v>0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30"/>
      <c r="Q54" s="129"/>
    </row>
    <row r="55" spans="1:17" ht="12.75" customHeight="1" x14ac:dyDescent="0.25">
      <c r="A55" s="95" t="s">
        <v>846</v>
      </c>
      <c r="B55" s="96" t="s">
        <v>847</v>
      </c>
      <c r="C55" s="116"/>
      <c r="D55" s="120">
        <f t="shared" si="2"/>
        <v>0</v>
      </c>
      <c r="E55" s="106">
        <f t="shared" si="3"/>
        <v>0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30"/>
      <c r="Q55" s="129"/>
    </row>
    <row r="56" spans="1:17" ht="12.75" customHeight="1" x14ac:dyDescent="0.25">
      <c r="A56" s="95" t="s">
        <v>848</v>
      </c>
      <c r="B56" s="96" t="s">
        <v>849</v>
      </c>
      <c r="C56" s="116"/>
      <c r="D56" s="142">
        <f t="shared" si="2"/>
        <v>0</v>
      </c>
      <c r="E56" s="106">
        <f t="shared" si="3"/>
        <v>0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30"/>
      <c r="Q56" s="129"/>
    </row>
    <row r="57" spans="1:17" ht="12.75" customHeight="1" x14ac:dyDescent="0.25">
      <c r="A57" s="97" t="s">
        <v>964</v>
      </c>
      <c r="B57" s="97" t="s">
        <v>976</v>
      </c>
      <c r="C57" s="112"/>
      <c r="D57" s="142">
        <f t="shared" si="2"/>
        <v>0</v>
      </c>
      <c r="E57" s="106">
        <f t="shared" si="3"/>
        <v>0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30"/>
      <c r="Q57" s="129"/>
    </row>
    <row r="58" spans="1:17" ht="12.75" customHeight="1" x14ac:dyDescent="0.25">
      <c r="A58" s="97" t="s">
        <v>965</v>
      </c>
      <c r="B58" s="97" t="s">
        <v>977</v>
      </c>
      <c r="C58" s="112"/>
      <c r="D58" s="142">
        <f t="shared" si="2"/>
        <v>0</v>
      </c>
      <c r="E58" s="106">
        <f t="shared" si="3"/>
        <v>0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30"/>
      <c r="Q58" s="129"/>
    </row>
    <row r="59" spans="1:17" ht="12.75" customHeight="1" x14ac:dyDescent="0.25">
      <c r="A59" s="97" t="s">
        <v>966</v>
      </c>
      <c r="B59" s="97" t="s">
        <v>978</v>
      </c>
      <c r="C59" s="112"/>
      <c r="D59" s="142">
        <f t="shared" si="2"/>
        <v>0</v>
      </c>
      <c r="E59" s="106">
        <f t="shared" si="3"/>
        <v>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30"/>
      <c r="Q59" s="129"/>
    </row>
    <row r="60" spans="1:17" ht="12.75" customHeight="1" x14ac:dyDescent="0.25">
      <c r="A60" s="97" t="s">
        <v>1000</v>
      </c>
      <c r="B60" s="97" t="s">
        <v>1001</v>
      </c>
      <c r="C60" s="112"/>
      <c r="D60" s="142">
        <f t="shared" si="2"/>
        <v>0</v>
      </c>
      <c r="E60" s="106">
        <f t="shared" si="3"/>
        <v>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30"/>
      <c r="Q60" s="129"/>
    </row>
    <row r="61" spans="1:17" ht="12.75" customHeight="1" x14ac:dyDescent="0.25">
      <c r="A61" s="95" t="s">
        <v>850</v>
      </c>
      <c r="B61" s="96" t="s">
        <v>957</v>
      </c>
      <c r="C61" s="116">
        <v>43875</v>
      </c>
      <c r="D61" s="376">
        <f t="shared" si="2"/>
        <v>43875</v>
      </c>
      <c r="E61" s="106">
        <f t="shared" si="3"/>
        <v>0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9"/>
    </row>
    <row r="62" spans="1:17" ht="12.75" customHeight="1" x14ac:dyDescent="0.25">
      <c r="A62" s="95" t="s">
        <v>851</v>
      </c>
      <c r="B62" s="96" t="s">
        <v>852</v>
      </c>
      <c r="C62" s="116"/>
      <c r="D62" s="376">
        <f t="shared" si="2"/>
        <v>0</v>
      </c>
      <c r="E62" s="106">
        <f t="shared" si="3"/>
        <v>0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30"/>
      <c r="Q62" s="129"/>
    </row>
    <row r="63" spans="1:17" ht="12.75" customHeight="1" x14ac:dyDescent="0.25">
      <c r="A63" s="95" t="s">
        <v>853</v>
      </c>
      <c r="B63" s="96" t="s">
        <v>854</v>
      </c>
      <c r="C63" s="116"/>
      <c r="D63" s="376">
        <f t="shared" si="2"/>
        <v>0</v>
      </c>
      <c r="E63" s="106">
        <f t="shared" si="3"/>
        <v>0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30"/>
      <c r="Q63" s="129"/>
    </row>
    <row r="64" spans="1:17" ht="12.75" customHeight="1" x14ac:dyDescent="0.25">
      <c r="A64" s="95" t="s">
        <v>855</v>
      </c>
      <c r="B64" s="96" t="s">
        <v>856</v>
      </c>
      <c r="C64" s="116"/>
      <c r="D64" s="376">
        <f t="shared" si="2"/>
        <v>0</v>
      </c>
      <c r="E64" s="106">
        <f t="shared" si="3"/>
        <v>0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30"/>
      <c r="Q64" s="129"/>
    </row>
    <row r="65" spans="1:17" ht="12.75" customHeight="1" x14ac:dyDescent="0.25">
      <c r="A65" s="95" t="s">
        <v>857</v>
      </c>
      <c r="B65" s="96" t="s">
        <v>858</v>
      </c>
      <c r="C65" s="116">
        <v>46334.66</v>
      </c>
      <c r="D65" s="376">
        <f t="shared" si="2"/>
        <v>46334.66</v>
      </c>
      <c r="E65" s="106">
        <f t="shared" si="3"/>
        <v>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0"/>
      <c r="Q65" s="129"/>
    </row>
    <row r="66" spans="1:17" ht="12.75" customHeight="1" x14ac:dyDescent="0.25">
      <c r="A66" s="95" t="s">
        <v>702</v>
      </c>
      <c r="B66" s="96" t="s">
        <v>958</v>
      </c>
      <c r="C66" s="116">
        <v>8328.24</v>
      </c>
      <c r="D66" s="376">
        <f t="shared" si="2"/>
        <v>8328.24</v>
      </c>
      <c r="E66" s="106">
        <f t="shared" si="3"/>
        <v>0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30"/>
      <c r="Q66" s="129"/>
    </row>
    <row r="67" spans="1:17" ht="12.75" customHeight="1" x14ac:dyDescent="0.25">
      <c r="A67" s="95" t="s">
        <v>859</v>
      </c>
      <c r="B67" s="96" t="s">
        <v>860</v>
      </c>
      <c r="C67" s="116">
        <v>5684.08</v>
      </c>
      <c r="D67" s="376">
        <f t="shared" si="2"/>
        <v>5684.08</v>
      </c>
      <c r="E67" s="106">
        <f t="shared" si="3"/>
        <v>0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30"/>
      <c r="Q67" s="129"/>
    </row>
    <row r="68" spans="1:17" ht="12.75" customHeight="1" x14ac:dyDescent="0.25">
      <c r="A68" s="95" t="s">
        <v>861</v>
      </c>
      <c r="B68" s="96" t="s">
        <v>862</v>
      </c>
      <c r="C68" s="116">
        <f>23661.86+566</f>
        <v>24227.86</v>
      </c>
      <c r="D68" s="376">
        <f t="shared" si="2"/>
        <v>24227.86</v>
      </c>
      <c r="E68" s="106">
        <f t="shared" si="3"/>
        <v>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0"/>
      <c r="Q68" s="129"/>
    </row>
    <row r="69" spans="1:17" ht="12.75" customHeight="1" x14ac:dyDescent="0.25">
      <c r="A69" s="95" t="s">
        <v>863</v>
      </c>
      <c r="B69" s="96" t="s">
        <v>864</v>
      </c>
      <c r="C69" s="116"/>
      <c r="D69" s="376">
        <f t="shared" ref="D69:D100" si="4">+C69+E69</f>
        <v>0</v>
      </c>
      <c r="E69" s="106">
        <f t="shared" si="3"/>
        <v>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30"/>
      <c r="Q69" s="129"/>
    </row>
    <row r="70" spans="1:17" ht="12.75" customHeight="1" x14ac:dyDescent="0.25">
      <c r="A70" s="95" t="s">
        <v>865</v>
      </c>
      <c r="B70" s="96" t="s">
        <v>866</v>
      </c>
      <c r="C70" s="116"/>
      <c r="D70" s="376">
        <f t="shared" si="4"/>
        <v>0</v>
      </c>
      <c r="E70" s="106">
        <f t="shared" si="3"/>
        <v>0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30"/>
      <c r="Q70" s="129"/>
    </row>
    <row r="71" spans="1:17" ht="12.75" customHeight="1" x14ac:dyDescent="0.25">
      <c r="A71" s="95" t="s">
        <v>867</v>
      </c>
      <c r="B71" s="96" t="s">
        <v>868</v>
      </c>
      <c r="C71" s="116"/>
      <c r="D71" s="376">
        <f t="shared" si="4"/>
        <v>0</v>
      </c>
      <c r="E71" s="106">
        <f t="shared" si="3"/>
        <v>0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9"/>
    </row>
    <row r="72" spans="1:17" ht="12.75" customHeight="1" x14ac:dyDescent="0.25">
      <c r="A72" s="95" t="s">
        <v>869</v>
      </c>
      <c r="B72" s="96" t="s">
        <v>870</v>
      </c>
      <c r="C72" s="116"/>
      <c r="D72" s="376">
        <f t="shared" si="4"/>
        <v>0</v>
      </c>
      <c r="E72" s="106">
        <f t="shared" si="3"/>
        <v>0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30"/>
      <c r="Q72" s="129"/>
    </row>
    <row r="73" spans="1:17" ht="12.75" customHeight="1" x14ac:dyDescent="0.25">
      <c r="A73" s="95" t="s">
        <v>871</v>
      </c>
      <c r="B73" s="96" t="s">
        <v>870</v>
      </c>
      <c r="C73" s="116"/>
      <c r="D73" s="376">
        <f t="shared" si="4"/>
        <v>0</v>
      </c>
      <c r="E73" s="106">
        <f t="shared" si="3"/>
        <v>0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30"/>
      <c r="Q73" s="129"/>
    </row>
    <row r="74" spans="1:17" ht="12.75" customHeight="1" x14ac:dyDescent="0.25">
      <c r="A74" s="95" t="s">
        <v>872</v>
      </c>
      <c r="B74" s="96" t="s">
        <v>873</v>
      </c>
      <c r="C74" s="116"/>
      <c r="D74" s="376">
        <f t="shared" si="4"/>
        <v>0</v>
      </c>
      <c r="E74" s="106">
        <f t="shared" si="3"/>
        <v>0</v>
      </c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30"/>
      <c r="Q74" s="129"/>
    </row>
    <row r="75" spans="1:17" ht="12.75" customHeight="1" x14ac:dyDescent="0.25">
      <c r="A75" s="95" t="s">
        <v>874</v>
      </c>
      <c r="B75" s="96" t="s">
        <v>875</v>
      </c>
      <c r="C75" s="116"/>
      <c r="D75" s="376">
        <f t="shared" si="4"/>
        <v>0</v>
      </c>
      <c r="E75" s="106">
        <f t="shared" si="3"/>
        <v>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30"/>
      <c r="Q75" s="129"/>
    </row>
    <row r="76" spans="1:17" ht="12.75" customHeight="1" x14ac:dyDescent="0.25">
      <c r="A76" s="95" t="s">
        <v>924</v>
      </c>
      <c r="B76" s="96" t="s">
        <v>925</v>
      </c>
      <c r="C76" s="116">
        <v>6995.26</v>
      </c>
      <c r="D76" s="376">
        <f t="shared" si="4"/>
        <v>6995.26</v>
      </c>
      <c r="E76" s="106">
        <f t="shared" si="3"/>
        <v>0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30"/>
      <c r="Q76" s="129"/>
    </row>
    <row r="77" spans="1:17" ht="12.75" customHeight="1" x14ac:dyDescent="0.25">
      <c r="A77" s="95" t="s">
        <v>876</v>
      </c>
      <c r="B77" s="96" t="s">
        <v>877</v>
      </c>
      <c r="C77" s="116"/>
      <c r="D77" s="376">
        <f t="shared" si="4"/>
        <v>0</v>
      </c>
      <c r="E77" s="106">
        <f t="shared" si="3"/>
        <v>0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30"/>
      <c r="Q77" s="129"/>
    </row>
    <row r="78" spans="1:17" ht="12.75" customHeight="1" x14ac:dyDescent="0.25">
      <c r="A78" s="95" t="s">
        <v>878</v>
      </c>
      <c r="B78" s="96" t="s">
        <v>5</v>
      </c>
      <c r="C78" s="116">
        <v>2422.4299999999998</v>
      </c>
      <c r="D78" s="376">
        <f t="shared" si="4"/>
        <v>2422.4299999999998</v>
      </c>
      <c r="E78" s="106">
        <f t="shared" si="3"/>
        <v>0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30"/>
      <c r="Q78" s="129"/>
    </row>
    <row r="79" spans="1:17" ht="12.75" customHeight="1" x14ac:dyDescent="0.25">
      <c r="A79" s="95" t="s">
        <v>879</v>
      </c>
      <c r="B79" s="96" t="s">
        <v>880</v>
      </c>
      <c r="C79" s="116"/>
      <c r="D79" s="376">
        <f t="shared" si="4"/>
        <v>0</v>
      </c>
      <c r="E79" s="106">
        <f t="shared" si="3"/>
        <v>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30"/>
      <c r="Q79" s="129"/>
    </row>
    <row r="80" spans="1:17" ht="12.75" customHeight="1" x14ac:dyDescent="0.25">
      <c r="A80" s="95" t="s">
        <v>951</v>
      </c>
      <c r="B80" s="96" t="s">
        <v>952</v>
      </c>
      <c r="C80" s="116"/>
      <c r="D80" s="142">
        <f t="shared" si="4"/>
        <v>0</v>
      </c>
      <c r="E80" s="106">
        <f t="shared" si="3"/>
        <v>0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30"/>
      <c r="Q80" s="129"/>
    </row>
    <row r="81" spans="1:17" ht="12.75" customHeight="1" x14ac:dyDescent="0.25">
      <c r="A81" s="95" t="s">
        <v>962</v>
      </c>
      <c r="B81" s="96" t="s">
        <v>961</v>
      </c>
      <c r="C81" s="116">
        <v>50000</v>
      </c>
      <c r="D81" s="376">
        <f t="shared" si="4"/>
        <v>50000</v>
      </c>
      <c r="E81" s="106">
        <f t="shared" si="3"/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30"/>
      <c r="Q81" s="129"/>
    </row>
    <row r="82" spans="1:17" ht="12.75" customHeight="1" x14ac:dyDescent="0.25">
      <c r="A82" s="95" t="s">
        <v>881</v>
      </c>
      <c r="B82" s="96" t="s">
        <v>730</v>
      </c>
      <c r="C82" s="116">
        <v>3307.72</v>
      </c>
      <c r="D82" s="376">
        <f t="shared" si="4"/>
        <v>3307.72</v>
      </c>
      <c r="E82" s="106">
        <f t="shared" si="3"/>
        <v>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9"/>
    </row>
    <row r="83" spans="1:17" ht="12.75" customHeight="1" x14ac:dyDescent="0.25">
      <c r="A83" s="95" t="s">
        <v>882</v>
      </c>
      <c r="B83" s="96" t="s">
        <v>883</v>
      </c>
      <c r="C83" s="116"/>
      <c r="D83" s="376">
        <f t="shared" si="4"/>
        <v>0</v>
      </c>
      <c r="E83" s="106">
        <f t="shared" si="3"/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30"/>
      <c r="Q83" s="129"/>
    </row>
    <row r="84" spans="1:17" ht="12.75" customHeight="1" x14ac:dyDescent="0.25">
      <c r="A84" s="95" t="s">
        <v>914</v>
      </c>
      <c r="B84" s="96" t="s">
        <v>916</v>
      </c>
      <c r="C84" s="116"/>
      <c r="D84" s="376">
        <f t="shared" si="4"/>
        <v>0</v>
      </c>
      <c r="E84" s="106">
        <f t="shared" si="3"/>
        <v>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30"/>
      <c r="Q84" s="129"/>
    </row>
    <row r="85" spans="1:17" ht="12.75" customHeight="1" x14ac:dyDescent="0.25">
      <c r="A85" s="95" t="s">
        <v>915</v>
      </c>
      <c r="B85" s="96" t="s">
        <v>917</v>
      </c>
      <c r="C85" s="116"/>
      <c r="D85" s="376">
        <f t="shared" si="4"/>
        <v>0</v>
      </c>
      <c r="E85" s="106">
        <f t="shared" si="3"/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30"/>
      <c r="Q85" s="129"/>
    </row>
    <row r="86" spans="1:17" ht="12.75" customHeight="1" x14ac:dyDescent="0.25">
      <c r="A86" s="95" t="s">
        <v>921</v>
      </c>
      <c r="B86" s="96" t="s">
        <v>922</v>
      </c>
      <c r="C86" s="116"/>
      <c r="D86" s="376">
        <f t="shared" si="4"/>
        <v>0</v>
      </c>
      <c r="E86" s="106">
        <f t="shared" si="3"/>
        <v>0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30"/>
      <c r="Q86" s="129"/>
    </row>
    <row r="87" spans="1:17" ht="12.75" customHeight="1" x14ac:dyDescent="0.25">
      <c r="A87" s="95" t="s">
        <v>700</v>
      </c>
      <c r="B87" s="96" t="s">
        <v>884</v>
      </c>
      <c r="C87" s="116">
        <v>840.48</v>
      </c>
      <c r="D87" s="376">
        <f t="shared" si="4"/>
        <v>840.48</v>
      </c>
      <c r="E87" s="106">
        <f t="shared" si="3"/>
        <v>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30"/>
      <c r="Q87" s="129"/>
    </row>
    <row r="88" spans="1:17" ht="12.75" customHeight="1" x14ac:dyDescent="0.25">
      <c r="A88" s="95" t="s">
        <v>601</v>
      </c>
      <c r="B88" s="96" t="s">
        <v>885</v>
      </c>
      <c r="C88" s="116"/>
      <c r="D88" s="376">
        <f t="shared" si="4"/>
        <v>0</v>
      </c>
      <c r="E88" s="106">
        <f t="shared" si="3"/>
        <v>0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30"/>
      <c r="Q88" s="129"/>
    </row>
    <row r="89" spans="1:17" ht="12.75" customHeight="1" x14ac:dyDescent="0.25">
      <c r="A89" s="95" t="s">
        <v>886</v>
      </c>
      <c r="B89" s="96" t="s">
        <v>887</v>
      </c>
      <c r="C89" s="116">
        <v>147.69999999999999</v>
      </c>
      <c r="D89" s="376">
        <f t="shared" si="4"/>
        <v>147.69999999999999</v>
      </c>
      <c r="E89" s="106">
        <f t="shared" si="3"/>
        <v>0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30"/>
      <c r="Q89" s="129"/>
    </row>
    <row r="90" spans="1:17" ht="12.75" customHeight="1" x14ac:dyDescent="0.25">
      <c r="A90" s="95" t="s">
        <v>1054</v>
      </c>
      <c r="B90" s="96" t="s">
        <v>1067</v>
      </c>
      <c r="C90" s="116">
        <v>558.04</v>
      </c>
      <c r="D90" s="376">
        <f t="shared" si="4"/>
        <v>558.04</v>
      </c>
      <c r="E90" s="106">
        <f t="shared" si="3"/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30"/>
      <c r="Q90" s="129"/>
    </row>
    <row r="91" spans="1:17" ht="12.75" customHeight="1" x14ac:dyDescent="0.25">
      <c r="A91" s="95" t="s">
        <v>282</v>
      </c>
      <c r="B91" s="96" t="s">
        <v>888</v>
      </c>
      <c r="C91" s="116"/>
      <c r="D91" s="376">
        <f t="shared" si="4"/>
        <v>0</v>
      </c>
      <c r="E91" s="106">
        <f t="shared" si="3"/>
        <v>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30"/>
      <c r="Q91" s="129"/>
    </row>
    <row r="92" spans="1:17" ht="12.75" customHeight="1" x14ac:dyDescent="0.25">
      <c r="A92" s="95" t="s">
        <v>889</v>
      </c>
      <c r="B92" s="96" t="s">
        <v>890</v>
      </c>
      <c r="C92" s="116">
        <v>5558.34</v>
      </c>
      <c r="D92" s="376">
        <f t="shared" si="4"/>
        <v>5558.34</v>
      </c>
      <c r="E92" s="106">
        <f t="shared" si="3"/>
        <v>0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30"/>
      <c r="Q92" s="129"/>
    </row>
    <row r="93" spans="1:17" ht="12.75" customHeight="1" x14ac:dyDescent="0.25">
      <c r="A93" s="92" t="s">
        <v>891</v>
      </c>
      <c r="B93" s="96" t="s">
        <v>892</v>
      </c>
      <c r="C93" s="116">
        <v>1285.6600000000001</v>
      </c>
      <c r="D93" s="376">
        <f t="shared" si="4"/>
        <v>1285.6600000000001</v>
      </c>
      <c r="E93" s="106">
        <f t="shared" si="3"/>
        <v>0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30"/>
      <c r="Q93" s="129"/>
    </row>
    <row r="94" spans="1:17" ht="12.75" customHeight="1" x14ac:dyDescent="0.25">
      <c r="A94" s="95" t="s">
        <v>704</v>
      </c>
      <c r="B94" s="96" t="s">
        <v>893</v>
      </c>
      <c r="C94" s="112">
        <v>799.56</v>
      </c>
      <c r="D94" s="376">
        <f t="shared" si="4"/>
        <v>799.56</v>
      </c>
      <c r="E94" s="106">
        <f t="shared" si="3"/>
        <v>0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30"/>
      <c r="Q94" s="129"/>
    </row>
    <row r="95" spans="1:17" ht="12.75" customHeight="1" x14ac:dyDescent="0.25">
      <c r="A95" s="95" t="s">
        <v>894</v>
      </c>
      <c r="B95" s="96" t="s">
        <v>3</v>
      </c>
      <c r="C95" s="112"/>
      <c r="D95" s="376">
        <f t="shared" si="4"/>
        <v>0</v>
      </c>
      <c r="E95" s="106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30"/>
      <c r="Q95" s="129"/>
    </row>
    <row r="96" spans="1:17" ht="12.75" customHeight="1" x14ac:dyDescent="0.25">
      <c r="A96" s="95" t="s">
        <v>895</v>
      </c>
      <c r="B96" s="96" t="s">
        <v>896</v>
      </c>
      <c r="C96" s="112"/>
      <c r="D96" s="376">
        <f t="shared" si="4"/>
        <v>0</v>
      </c>
      <c r="E96" s="106">
        <f t="shared" si="3"/>
        <v>0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0"/>
      <c r="Q96" s="129"/>
    </row>
    <row r="97" spans="1:17" ht="12.75" customHeight="1" x14ac:dyDescent="0.25">
      <c r="A97" s="95" t="s">
        <v>897</v>
      </c>
      <c r="B97" s="96" t="s">
        <v>92</v>
      </c>
      <c r="C97" s="112"/>
      <c r="D97" s="376">
        <f t="shared" si="4"/>
        <v>0</v>
      </c>
      <c r="E97" s="106">
        <f t="shared" si="3"/>
        <v>0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30"/>
      <c r="Q97" s="129"/>
    </row>
    <row r="98" spans="1:17" ht="12.75" customHeight="1" x14ac:dyDescent="0.25">
      <c r="A98" s="95" t="s">
        <v>291</v>
      </c>
      <c r="B98" s="96" t="s">
        <v>14</v>
      </c>
      <c r="C98" s="112">
        <v>446.7</v>
      </c>
      <c r="D98" s="376">
        <f t="shared" si="4"/>
        <v>446.7</v>
      </c>
      <c r="E98" s="106">
        <f t="shared" si="3"/>
        <v>0</v>
      </c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30"/>
      <c r="Q98" s="129"/>
    </row>
    <row r="99" spans="1:17" ht="12.75" customHeight="1" x14ac:dyDescent="0.25">
      <c r="A99" s="95" t="s">
        <v>898</v>
      </c>
      <c r="B99" s="96" t="s">
        <v>959</v>
      </c>
      <c r="C99" s="112">
        <v>30038.7</v>
      </c>
      <c r="D99" s="144">
        <f t="shared" si="4"/>
        <v>30038.7</v>
      </c>
      <c r="E99" s="106">
        <f t="shared" si="3"/>
        <v>0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30"/>
      <c r="Q99" s="129"/>
    </row>
    <row r="100" spans="1:17" ht="12.75" customHeight="1" x14ac:dyDescent="0.25">
      <c r="A100" s="95" t="s">
        <v>372</v>
      </c>
      <c r="B100" s="96" t="s">
        <v>164</v>
      </c>
      <c r="C100" s="112"/>
      <c r="D100" s="144">
        <f t="shared" si="4"/>
        <v>0</v>
      </c>
      <c r="E100" s="106">
        <f t="shared" si="3"/>
        <v>0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30"/>
      <c r="Q100" s="129"/>
    </row>
    <row r="101" spans="1:17" ht="12.75" customHeight="1" x14ac:dyDescent="0.25">
      <c r="A101" s="95" t="s">
        <v>899</v>
      </c>
      <c r="B101" s="96" t="s">
        <v>15</v>
      </c>
      <c r="C101" s="112">
        <v>8176.32</v>
      </c>
      <c r="D101" s="144">
        <f t="shared" ref="D101:D119" si="5">+C101+E101</f>
        <v>8176.32</v>
      </c>
      <c r="E101" s="106">
        <f t="shared" si="3"/>
        <v>0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30"/>
      <c r="Q101" s="129"/>
    </row>
    <row r="102" spans="1:17" ht="12.75" customHeight="1" x14ac:dyDescent="0.25">
      <c r="A102" s="95" t="s">
        <v>900</v>
      </c>
      <c r="B102" s="96" t="s">
        <v>972</v>
      </c>
      <c r="C102" s="112"/>
      <c r="D102" s="144">
        <f t="shared" si="5"/>
        <v>0</v>
      </c>
      <c r="E102" s="106">
        <f t="shared" si="3"/>
        <v>0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30"/>
      <c r="Q102" s="129"/>
    </row>
    <row r="103" spans="1:17" ht="12.75" customHeight="1" x14ac:dyDescent="0.25">
      <c r="A103" s="97" t="s">
        <v>967</v>
      </c>
      <c r="B103" s="92" t="s">
        <v>979</v>
      </c>
      <c r="C103" s="112">
        <v>-494.04</v>
      </c>
      <c r="D103" s="144">
        <f t="shared" si="5"/>
        <v>-494.04</v>
      </c>
      <c r="E103" s="106">
        <f t="shared" si="3"/>
        <v>0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0"/>
      <c r="Q103" s="129"/>
    </row>
    <row r="104" spans="1:17" ht="12.75" customHeight="1" x14ac:dyDescent="0.25">
      <c r="A104" s="97" t="s">
        <v>968</v>
      </c>
      <c r="B104" s="92" t="s">
        <v>980</v>
      </c>
      <c r="C104" s="112"/>
      <c r="D104" s="144">
        <f t="shared" si="5"/>
        <v>0</v>
      </c>
      <c r="E104" s="106">
        <f t="shared" ref="E104:E119" si="6">SUM(F104:Q104)</f>
        <v>0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0"/>
      <c r="Q104" s="129"/>
    </row>
    <row r="105" spans="1:17" ht="12.75" customHeight="1" x14ac:dyDescent="0.25">
      <c r="A105" s="97" t="s">
        <v>969</v>
      </c>
      <c r="B105" s="92" t="s">
        <v>981</v>
      </c>
      <c r="C105" s="112"/>
      <c r="D105" s="144">
        <f t="shared" si="5"/>
        <v>0</v>
      </c>
      <c r="E105" s="106">
        <f t="shared" si="6"/>
        <v>0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30"/>
      <c r="Q105" s="129"/>
    </row>
    <row r="106" spans="1:17" ht="12.75" customHeight="1" x14ac:dyDescent="0.25">
      <c r="A106" s="97" t="s">
        <v>970</v>
      </c>
      <c r="B106" s="92" t="s">
        <v>982</v>
      </c>
      <c r="C106" s="112"/>
      <c r="D106" s="144">
        <f t="shared" si="5"/>
        <v>0</v>
      </c>
      <c r="E106" s="106">
        <f t="shared" si="6"/>
        <v>0</v>
      </c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30"/>
      <c r="Q106" s="129"/>
    </row>
    <row r="107" spans="1:17" ht="12.75" customHeight="1" x14ac:dyDescent="0.25">
      <c r="A107" s="97" t="s">
        <v>973</v>
      </c>
      <c r="B107" s="92" t="s">
        <v>983</v>
      </c>
      <c r="C107" s="112"/>
      <c r="D107" s="144">
        <f t="shared" si="5"/>
        <v>0</v>
      </c>
      <c r="E107" s="106">
        <f t="shared" si="6"/>
        <v>0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30"/>
      <c r="Q107" s="129"/>
    </row>
    <row r="108" spans="1:17" ht="12.75" customHeight="1" x14ac:dyDescent="0.25">
      <c r="A108" s="97" t="s">
        <v>971</v>
      </c>
      <c r="B108" s="92" t="s">
        <v>984</v>
      </c>
      <c r="C108" s="112">
        <v>6416.61</v>
      </c>
      <c r="D108" s="144">
        <f t="shared" si="5"/>
        <v>6416.61</v>
      </c>
      <c r="E108" s="106">
        <f t="shared" si="6"/>
        <v>0</v>
      </c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30"/>
      <c r="Q108" s="129"/>
    </row>
    <row r="109" spans="1:17" ht="12.75" customHeight="1" x14ac:dyDescent="0.25">
      <c r="A109" s="97" t="s">
        <v>1003</v>
      </c>
      <c r="B109" s="92" t="s">
        <v>1004</v>
      </c>
      <c r="C109" s="112"/>
      <c r="D109" s="144">
        <f t="shared" si="5"/>
        <v>0</v>
      </c>
      <c r="E109" s="106">
        <f t="shared" si="6"/>
        <v>0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30"/>
      <c r="Q109" s="129"/>
    </row>
    <row r="110" spans="1:17" ht="12.75" customHeight="1" x14ac:dyDescent="0.25">
      <c r="A110" s="97" t="s">
        <v>1002</v>
      </c>
      <c r="B110" s="92" t="s">
        <v>1001</v>
      </c>
      <c r="C110" s="112"/>
      <c r="D110" s="144">
        <f t="shared" si="5"/>
        <v>0</v>
      </c>
      <c r="E110" s="106">
        <f t="shared" si="6"/>
        <v>0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30"/>
      <c r="Q110" s="129"/>
    </row>
    <row r="111" spans="1:17" ht="12.75" customHeight="1" x14ac:dyDescent="0.25">
      <c r="A111" s="95" t="s">
        <v>901</v>
      </c>
      <c r="B111" s="96" t="s">
        <v>902</v>
      </c>
      <c r="C111" s="116">
        <v>11372.25</v>
      </c>
      <c r="D111" s="376">
        <f t="shared" si="5"/>
        <v>11372.25</v>
      </c>
      <c r="E111" s="106">
        <f t="shared" si="6"/>
        <v>0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30"/>
      <c r="Q111" s="129"/>
    </row>
    <row r="112" spans="1:17" ht="12.75" customHeight="1" x14ac:dyDescent="0.25">
      <c r="A112" s="95" t="s">
        <v>903</v>
      </c>
      <c r="B112" s="96" t="s">
        <v>739</v>
      </c>
      <c r="C112" s="116">
        <v>13505.62</v>
      </c>
      <c r="D112" s="376">
        <f t="shared" si="5"/>
        <v>13505.62</v>
      </c>
      <c r="E112" s="106">
        <f t="shared" si="6"/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30"/>
      <c r="Q112" s="129"/>
    </row>
    <row r="113" spans="1:17" ht="12.75" customHeight="1" x14ac:dyDescent="0.25">
      <c r="A113" s="98" t="s">
        <v>918</v>
      </c>
      <c r="B113" s="99" t="s">
        <v>960</v>
      </c>
      <c r="C113" s="116"/>
      <c r="D113" s="376">
        <f t="shared" si="5"/>
        <v>0</v>
      </c>
      <c r="E113" s="106">
        <f t="shared" si="6"/>
        <v>0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30"/>
      <c r="Q113" s="129"/>
    </row>
    <row r="114" spans="1:17" ht="12.75" customHeight="1" x14ac:dyDescent="0.25">
      <c r="A114" s="98" t="s">
        <v>904</v>
      </c>
      <c r="B114" s="99" t="s">
        <v>905</v>
      </c>
      <c r="C114" s="116">
        <v>20838.16</v>
      </c>
      <c r="D114" s="376">
        <f t="shared" si="5"/>
        <v>20838.16</v>
      </c>
      <c r="E114" s="106">
        <f t="shared" si="6"/>
        <v>0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30"/>
      <c r="Q114" s="129"/>
    </row>
    <row r="115" spans="1:17" ht="12.75" customHeight="1" x14ac:dyDescent="0.25">
      <c r="A115" s="98" t="s">
        <v>906</v>
      </c>
      <c r="B115" s="99" t="s">
        <v>907</v>
      </c>
      <c r="C115" s="116">
        <v>53036.49</v>
      </c>
      <c r="D115" s="376">
        <f t="shared" si="5"/>
        <v>53036.49</v>
      </c>
      <c r="E115" s="106">
        <f t="shared" si="6"/>
        <v>0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30"/>
      <c r="Q115" s="129"/>
    </row>
    <row r="116" spans="1:17" ht="12.75" customHeight="1" x14ac:dyDescent="0.25">
      <c r="A116" s="98" t="s">
        <v>908</v>
      </c>
      <c r="B116" s="99" t="s">
        <v>909</v>
      </c>
      <c r="C116" s="116">
        <v>9360.27</v>
      </c>
      <c r="D116" s="376">
        <f t="shared" si="5"/>
        <v>9360.27</v>
      </c>
      <c r="E116" s="106">
        <f t="shared" si="6"/>
        <v>0</v>
      </c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30"/>
      <c r="Q116" s="129"/>
    </row>
    <row r="117" spans="1:17" ht="12.75" customHeight="1" x14ac:dyDescent="0.25">
      <c r="A117" s="98" t="s">
        <v>910</v>
      </c>
      <c r="B117" s="99" t="s">
        <v>911</v>
      </c>
      <c r="C117" s="116">
        <v>468.24</v>
      </c>
      <c r="D117" s="376">
        <f t="shared" si="5"/>
        <v>468.24</v>
      </c>
      <c r="E117" s="106">
        <f t="shared" si="6"/>
        <v>0</v>
      </c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30"/>
      <c r="Q117" s="129"/>
    </row>
    <row r="118" spans="1:17" ht="12.75" customHeight="1" x14ac:dyDescent="0.25">
      <c r="A118" s="98" t="s">
        <v>912</v>
      </c>
      <c r="B118" s="99" t="s">
        <v>821</v>
      </c>
      <c r="C118" s="112"/>
      <c r="D118" s="376">
        <f t="shared" si="5"/>
        <v>0</v>
      </c>
      <c r="E118" s="106">
        <f t="shared" si="6"/>
        <v>0</v>
      </c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30"/>
      <c r="Q118" s="129"/>
    </row>
    <row r="119" spans="1:17" ht="12.75" customHeight="1" thickBot="1" x14ac:dyDescent="0.3">
      <c r="A119" s="100" t="s">
        <v>919</v>
      </c>
      <c r="B119" s="101" t="s">
        <v>920</v>
      </c>
      <c r="C119" s="146"/>
      <c r="D119" s="146">
        <f t="shared" si="5"/>
        <v>0</v>
      </c>
      <c r="E119" s="106">
        <f t="shared" si="6"/>
        <v>0</v>
      </c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133"/>
    </row>
    <row r="120" spans="1:17" ht="11.15" customHeight="1" x14ac:dyDescent="0.25">
      <c r="C120" s="116"/>
      <c r="D120" s="116"/>
      <c r="E120" s="104"/>
      <c r="F120" s="136"/>
      <c r="M120" s="117"/>
      <c r="N120" s="117"/>
    </row>
    <row r="121" spans="1:17" ht="11.15" customHeight="1" x14ac:dyDescent="0.25">
      <c r="C121" s="116"/>
      <c r="D121" s="116">
        <f>SUM(D37:D119)</f>
        <v>-37356.939999999981</v>
      </c>
      <c r="E121" s="105"/>
      <c r="F121" s="137">
        <f>SUM(F4:F119)</f>
        <v>13458.680000000053</v>
      </c>
      <c r="G121" s="117">
        <f>SUM(G4:G119)</f>
        <v>0</v>
      </c>
      <c r="H121" s="117">
        <f t="shared" ref="H121:Q121" si="7">SUM(H4:H119)</f>
        <v>0</v>
      </c>
      <c r="I121" s="117">
        <f t="shared" si="7"/>
        <v>0</v>
      </c>
      <c r="J121" s="117">
        <f t="shared" si="7"/>
        <v>0</v>
      </c>
      <c r="K121" s="117">
        <f t="shared" si="7"/>
        <v>0</v>
      </c>
      <c r="L121" s="117">
        <f t="shared" si="7"/>
        <v>0</v>
      </c>
      <c r="M121" s="117">
        <f t="shared" si="7"/>
        <v>0</v>
      </c>
      <c r="N121" s="117">
        <f t="shared" si="7"/>
        <v>0</v>
      </c>
      <c r="O121" s="117">
        <f t="shared" si="7"/>
        <v>0</v>
      </c>
      <c r="P121" s="117">
        <f t="shared" si="7"/>
        <v>0</v>
      </c>
      <c r="Q121" s="117">
        <f t="shared" si="7"/>
        <v>0</v>
      </c>
    </row>
    <row r="122" spans="1:17" ht="11.15" customHeight="1" x14ac:dyDescent="0.25">
      <c r="C122" s="116"/>
      <c r="D122" s="116"/>
      <c r="E122" s="105"/>
      <c r="F122" s="137"/>
      <c r="M122" s="117"/>
      <c r="N122" s="117"/>
    </row>
    <row r="123" spans="1:17" ht="11.15" customHeight="1" x14ac:dyDescent="0.25">
      <c r="C123" s="116"/>
      <c r="D123" s="116">
        <f>ROUND(SUM(D4:D119),2)</f>
        <v>0</v>
      </c>
      <c r="E123" s="105"/>
      <c r="F123" s="137"/>
      <c r="M123" s="117"/>
      <c r="N123" s="117"/>
    </row>
    <row r="124" spans="1:17" ht="11.15" customHeight="1" x14ac:dyDescent="0.25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-August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-August'!Print_Area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2018-01-18T15:07:31Z</cp:lastPrinted>
  <dcterms:created xsi:type="dcterms:W3CDTF">2009-02-26T10:12:44Z</dcterms:created>
  <dcterms:modified xsi:type="dcterms:W3CDTF">2018-09-17T08:56:55Z</dcterms:modified>
</cp:coreProperties>
</file>