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Jan 2018\Pre Read\"/>
    </mc:Choice>
  </mc:AlternateContent>
  <bookViews>
    <workbookView xWindow="11520" yWindow="60" windowWidth="18585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December" sheetId="15" r:id="rId8"/>
    <sheet name="TB" sheetId="13" r:id="rId9"/>
    <sheet name="Investment" sheetId="16" r:id="rId10"/>
    <sheet name="Budget 2018" sheetId="18" r:id="rId11"/>
  </sheets>
  <externalReferences>
    <externalReference r:id="rId12"/>
    <externalReference r:id="rId13"/>
  </externalReferences>
  <definedNames>
    <definedName name="_xlnm._FilterDatabase" localSheetId="0" hidden="1">'Man Accs '!$B$5:$I$5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'!$B$1:$I$83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TB!$A$1:$Q$121</definedName>
    <definedName name="_xlnm.Print_Area" localSheetId="7">'TB (2) - December'!$A$1:$F$121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F118" i="15" l="1"/>
  <c r="E32" i="10" l="1"/>
  <c r="E31" i="10"/>
  <c r="AA31" i="10"/>
  <c r="C35" i="18" l="1"/>
  <c r="E81" i="18"/>
  <c r="E83" i="18" s="1"/>
  <c r="E80" i="18"/>
  <c r="E61" i="18"/>
  <c r="E57" i="18"/>
  <c r="E44" i="18"/>
  <c r="E43" i="18"/>
  <c r="E39" i="18"/>
  <c r="E35" i="18"/>
  <c r="E26" i="18"/>
  <c r="E24" i="18"/>
  <c r="E9" i="18"/>
  <c r="C80" i="18"/>
  <c r="C61" i="18"/>
  <c r="C57" i="18"/>
  <c r="C81" i="18" s="1"/>
  <c r="C43" i="18"/>
  <c r="C39" i="18"/>
  <c r="C44" i="18" s="1"/>
  <c r="C24" i="18"/>
  <c r="C26" i="18" s="1"/>
  <c r="C9" i="18"/>
  <c r="C83" i="18" l="1"/>
  <c r="K7" i="10"/>
  <c r="K79" i="10"/>
  <c r="K73" i="10"/>
  <c r="K70" i="10"/>
  <c r="K67" i="10"/>
  <c r="K66" i="10"/>
  <c r="K65" i="10"/>
  <c r="K60" i="10"/>
  <c r="K56" i="10"/>
  <c r="K55" i="10"/>
  <c r="K54" i="10"/>
  <c r="K51" i="10"/>
  <c r="K50" i="10"/>
  <c r="K49" i="10"/>
  <c r="K42" i="10"/>
  <c r="K38" i="10"/>
  <c r="K34" i="10"/>
  <c r="K33" i="10"/>
  <c r="K32" i="10"/>
  <c r="K31" i="10"/>
  <c r="K30" i="10"/>
  <c r="K23" i="10"/>
  <c r="K22" i="10"/>
  <c r="K21" i="10"/>
  <c r="K20" i="10"/>
  <c r="K17" i="10"/>
  <c r="K16" i="10"/>
  <c r="K13" i="10"/>
  <c r="K8" i="10"/>
  <c r="I9" i="10"/>
  <c r="K9" i="10" s="1"/>
  <c r="I23" i="10"/>
  <c r="I24" i="10" s="1"/>
  <c r="K24" i="10" s="1"/>
  <c r="I35" i="10"/>
  <c r="K35" i="10" s="1"/>
  <c r="I39" i="10"/>
  <c r="K39" i="10" s="1"/>
  <c r="I43" i="10"/>
  <c r="K43" i="10" s="1"/>
  <c r="I56" i="10"/>
  <c r="I57" i="10"/>
  <c r="K57" i="10" s="1"/>
  <c r="I61" i="10"/>
  <c r="K61" i="10" s="1"/>
  <c r="I76" i="10"/>
  <c r="I80" i="10" s="1"/>
  <c r="K80" i="10" s="1"/>
  <c r="K76" i="10" l="1"/>
  <c r="I81" i="10"/>
  <c r="K81" i="10" s="1"/>
  <c r="I44" i="10"/>
  <c r="K44" i="10" s="1"/>
  <c r="I26" i="10"/>
  <c r="K26" i="10" s="1"/>
  <c r="L27" i="16"/>
  <c r="L38" i="16"/>
  <c r="L43" i="16"/>
  <c r="K43" i="16" s="1"/>
  <c r="H43" i="16"/>
  <c r="L42" i="16"/>
  <c r="J42" i="16"/>
  <c r="G42" i="16"/>
  <c r="L40" i="16"/>
  <c r="L36" i="16"/>
  <c r="I36" i="16"/>
  <c r="F36" i="16"/>
  <c r="B2" i="3"/>
  <c r="I83" i="10" l="1"/>
  <c r="K83" i="10" s="1"/>
  <c r="E33" i="10"/>
  <c r="C30" i="10"/>
  <c r="H17" i="10" l="1"/>
  <c r="E15" i="3" l="1"/>
  <c r="E60" i="10" l="1"/>
  <c r="Z31" i="10" l="1"/>
  <c r="T31" i="10" l="1"/>
  <c r="S31" i="10"/>
  <c r="U31" i="10"/>
  <c r="V31" i="10"/>
  <c r="W31" i="10"/>
  <c r="X31" i="10"/>
  <c r="Y31" i="10"/>
  <c r="R31" i="10"/>
  <c r="H30" i="10"/>
  <c r="E36" i="13"/>
  <c r="D36" i="13" s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F8" i="10" s="1"/>
  <c r="E47" i="13"/>
  <c r="D47" i="13" s="1"/>
  <c r="E48" i="13"/>
  <c r="D48" i="13" s="1"/>
  <c r="E49" i="13"/>
  <c r="D49" i="13" s="1"/>
  <c r="F7" i="10" s="1"/>
  <c r="L7" i="10" s="1"/>
  <c r="E50" i="13"/>
  <c r="D50" i="13" s="1"/>
  <c r="E51" i="13"/>
  <c r="D51" i="13" s="1"/>
  <c r="E52" i="13"/>
  <c r="D52" i="13" s="1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G118" i="13"/>
  <c r="H118" i="13"/>
  <c r="I118" i="13"/>
  <c r="J118" i="13"/>
  <c r="K118" i="13"/>
  <c r="L118" i="13"/>
  <c r="M118" i="13"/>
  <c r="G8" i="10" l="1"/>
  <c r="L8" i="10"/>
  <c r="F9" i="10"/>
  <c r="L9" i="10" s="1"/>
  <c r="H31" i="10"/>
  <c r="D118" i="13"/>
  <c r="L32" i="16" l="1"/>
  <c r="K32" i="16" s="1"/>
  <c r="H32" i="16"/>
  <c r="L31" i="16"/>
  <c r="J31" i="16"/>
  <c r="G31" i="16"/>
  <c r="L29" i="16"/>
  <c r="L25" i="16"/>
  <c r="I25" i="16"/>
  <c r="F25" i="16"/>
  <c r="L21" i="16"/>
  <c r="K21" i="16"/>
  <c r="H21" i="16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4" i="16" s="1"/>
  <c r="L10" i="16"/>
  <c r="K10" i="16" s="1"/>
  <c r="H10" i="16"/>
  <c r="I8" i="16"/>
  <c r="L7" i="16"/>
  <c r="L11" i="16" s="1"/>
  <c r="L22" i="16" s="1"/>
  <c r="L33" i="16" s="1"/>
  <c r="L44" i="16" s="1"/>
  <c r="L5" i="16"/>
  <c r="I5" i="16"/>
  <c r="F5" i="16"/>
  <c r="K4" i="16"/>
  <c r="J4" i="16"/>
  <c r="J11" i="16" s="1"/>
  <c r="J22" i="16" s="1"/>
  <c r="I4" i="16"/>
  <c r="I11" i="16" s="1"/>
  <c r="I22" i="16" s="1"/>
  <c r="I33" i="16" s="1"/>
  <c r="I44" i="16" s="1"/>
  <c r="H4" i="16"/>
  <c r="G4" i="16"/>
  <c r="G11" i="16" s="1"/>
  <c r="G22" i="16" s="1"/>
  <c r="G33" i="16" s="1"/>
  <c r="G44" i="16" s="1"/>
  <c r="F4" i="16"/>
  <c r="F11" i="16" s="1"/>
  <c r="F22" i="16" l="1"/>
  <c r="F33" i="16" s="1"/>
  <c r="F44" i="16" s="1"/>
  <c r="J33" i="16"/>
  <c r="J44" i="16" s="1"/>
  <c r="H11" i="16"/>
  <c r="H22" i="16" s="1"/>
  <c r="H33" i="16" s="1"/>
  <c r="H44" i="16" s="1"/>
  <c r="K11" i="16"/>
  <c r="K22" i="16" s="1"/>
  <c r="K33" i="16" s="1"/>
  <c r="K44" i="16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D24" i="13" s="1"/>
  <c r="E25" i="13"/>
  <c r="E27" i="13"/>
  <c r="E28" i="13"/>
  <c r="E29" i="13"/>
  <c r="E30" i="13"/>
  <c r="E31" i="13"/>
  <c r="E32" i="13"/>
  <c r="E33" i="13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3" i="13"/>
  <c r="D29" i="15" l="1"/>
  <c r="D30" i="15"/>
  <c r="D31" i="15"/>
  <c r="D32" i="15"/>
  <c r="D87" i="15"/>
  <c r="D29" i="13"/>
  <c r="D30" i="13"/>
  <c r="D31" i="13"/>
  <c r="D32" i="13"/>
  <c r="F76" i="10" l="1"/>
  <c r="L76" i="10" s="1"/>
  <c r="AC60" i="10" l="1"/>
  <c r="C76" i="10" l="1"/>
  <c r="P61" i="10" l="1"/>
  <c r="P57" i="10"/>
  <c r="P80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P24" i="10"/>
  <c r="D11" i="13"/>
  <c r="P81" i="10" l="1"/>
  <c r="E61" i="10"/>
  <c r="E42" i="10"/>
  <c r="Z42" i="10" l="1"/>
  <c r="W42" i="10"/>
  <c r="W43" i="10" s="1"/>
  <c r="S43" i="10" l="1"/>
  <c r="L23" i="10" l="1"/>
  <c r="E23" i="10"/>
  <c r="H76" i="10" l="1"/>
  <c r="E76" i="10"/>
  <c r="Q43" i="10"/>
  <c r="R43" i="10"/>
  <c r="U43" i="10"/>
  <c r="X43" i="10"/>
  <c r="Z43" i="10"/>
  <c r="AA43" i="10"/>
  <c r="P43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P39" i="10"/>
  <c r="P9" i="10"/>
  <c r="P26" i="10" s="1"/>
  <c r="AD36" i="10"/>
  <c r="AD6" i="10"/>
  <c r="AD37" i="10"/>
  <c r="AD40" i="10"/>
  <c r="AD41" i="10"/>
  <c r="P35" i="10"/>
  <c r="P44" i="10" l="1"/>
  <c r="P83" i="10" s="1"/>
  <c r="D76" i="10"/>
  <c r="G76" i="10"/>
  <c r="S23" i="10"/>
  <c r="T23" i="10"/>
  <c r="U23" i="10"/>
  <c r="V23" i="10"/>
  <c r="W23" i="10"/>
  <c r="X23" i="10"/>
  <c r="Y23" i="10"/>
  <c r="Z23" i="10"/>
  <c r="AA23" i="10"/>
  <c r="AB23" i="10"/>
  <c r="T22" i="10"/>
  <c r="U22" i="10"/>
  <c r="V22" i="10"/>
  <c r="W22" i="10"/>
  <c r="X22" i="10"/>
  <c r="Y22" i="10"/>
  <c r="Z22" i="10"/>
  <c r="AA22" i="10"/>
  <c r="AB22" i="10"/>
  <c r="R23" i="10"/>
  <c r="Q23" i="10"/>
  <c r="H56" i="10"/>
  <c r="AC56" i="10"/>
  <c r="AD56" i="10" s="1"/>
  <c r="E56" i="10"/>
  <c r="C56" i="10"/>
  <c r="F56" i="10" s="1"/>
  <c r="L56" i="10" s="1"/>
  <c r="AC23" i="10" l="1"/>
  <c r="AD23" i="10" s="1"/>
  <c r="D23" i="10"/>
  <c r="H23" i="10"/>
  <c r="G23" i="10" s="1"/>
  <c r="G56" i="10"/>
  <c r="D56" i="10"/>
  <c r="E38" i="10" l="1"/>
  <c r="E39" i="10" s="1"/>
  <c r="E43" i="10"/>
  <c r="E30" i="10"/>
  <c r="D106" i="15"/>
  <c r="D107" i="15"/>
  <c r="D57" i="15"/>
  <c r="D30" i="10" l="1"/>
  <c r="D116" i="15"/>
  <c r="D115" i="15"/>
  <c r="D114" i="15"/>
  <c r="C79" i="10" s="1"/>
  <c r="D113" i="15"/>
  <c r="C21" i="10" s="1"/>
  <c r="D112" i="15"/>
  <c r="C20" i="10" s="1"/>
  <c r="D111" i="15"/>
  <c r="D110" i="15"/>
  <c r="D109" i="15"/>
  <c r="C22" i="10" s="1"/>
  <c r="D108" i="15"/>
  <c r="D105" i="15"/>
  <c r="D104" i="15"/>
  <c r="D103" i="15"/>
  <c r="D102" i="15"/>
  <c r="D101" i="15"/>
  <c r="D100" i="15"/>
  <c r="D99" i="15"/>
  <c r="D98" i="15"/>
  <c r="D97" i="15"/>
  <c r="D96" i="15"/>
  <c r="C73" i="10" s="1"/>
  <c r="D95" i="15"/>
  <c r="D94" i="15"/>
  <c r="D93" i="15"/>
  <c r="D92" i="15"/>
  <c r="D91" i="15"/>
  <c r="C55" i="10" s="1"/>
  <c r="D90" i="15"/>
  <c r="D89" i="15"/>
  <c r="D88" i="15"/>
  <c r="D86" i="15"/>
  <c r="D85" i="15"/>
  <c r="D84" i="15"/>
  <c r="D83" i="15"/>
  <c r="D82" i="15"/>
  <c r="D81" i="15"/>
  <c r="D80" i="15"/>
  <c r="D79" i="15"/>
  <c r="D78" i="15"/>
  <c r="C17" i="10" s="1"/>
  <c r="D77" i="15"/>
  <c r="D76" i="15"/>
  <c r="D75" i="15"/>
  <c r="D74" i="15"/>
  <c r="D73" i="15"/>
  <c r="D72" i="15"/>
  <c r="D71" i="15"/>
  <c r="D70" i="15"/>
  <c r="D69" i="15"/>
  <c r="C16" i="10" s="1"/>
  <c r="D68" i="15"/>
  <c r="D67" i="15"/>
  <c r="D66" i="15"/>
  <c r="D65" i="15"/>
  <c r="C54" i="10" s="1"/>
  <c r="D64" i="15"/>
  <c r="C51" i="10" s="1"/>
  <c r="D63" i="15"/>
  <c r="C50" i="10" s="1"/>
  <c r="D62" i="15"/>
  <c r="D61" i="15"/>
  <c r="D60" i="15"/>
  <c r="D59" i="15"/>
  <c r="D58" i="15"/>
  <c r="C49" i="10" s="1"/>
  <c r="D56" i="15"/>
  <c r="D55" i="15"/>
  <c r="D54" i="15"/>
  <c r="D53" i="15"/>
  <c r="D52" i="15"/>
  <c r="D51" i="15"/>
  <c r="D50" i="15"/>
  <c r="D49" i="15"/>
  <c r="D48" i="15"/>
  <c r="D47" i="15"/>
  <c r="D46" i="15"/>
  <c r="C8" i="10" s="1"/>
  <c r="D8" i="10" s="1"/>
  <c r="D45" i="15"/>
  <c r="D44" i="15"/>
  <c r="C34" i="10" s="1"/>
  <c r="D43" i="15"/>
  <c r="D42" i="15"/>
  <c r="D41" i="15"/>
  <c r="D40" i="15"/>
  <c r="D39" i="15"/>
  <c r="C33" i="10" s="1"/>
  <c r="D38" i="15"/>
  <c r="D37" i="15"/>
  <c r="C32" i="10" s="1"/>
  <c r="C31" i="10" s="1"/>
  <c r="E36" i="15"/>
  <c r="D36" i="15" s="1"/>
  <c r="D33" i="15"/>
  <c r="D28" i="15"/>
  <c r="D27" i="15"/>
  <c r="D25" i="15"/>
  <c r="D24" i="15"/>
  <c r="D23" i="15"/>
  <c r="D22" i="15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E15" i="15"/>
  <c r="D15" i="15" s="1"/>
  <c r="E14" i="15"/>
  <c r="D14" i="15" s="1"/>
  <c r="E13" i="15"/>
  <c r="D13" i="15" s="1"/>
  <c r="E12" i="15"/>
  <c r="D12" i="15" s="1"/>
  <c r="E10" i="15"/>
  <c r="D10" i="15" s="1"/>
  <c r="E9" i="15"/>
  <c r="D9" i="15" s="1"/>
  <c r="E8" i="15"/>
  <c r="D8" i="15" s="1"/>
  <c r="E7" i="15"/>
  <c r="D7" i="15" s="1"/>
  <c r="E6" i="15"/>
  <c r="D6" i="15" s="1"/>
  <c r="E5" i="15"/>
  <c r="D5" i="15" s="1"/>
  <c r="E4" i="15"/>
  <c r="D4" i="15" s="1"/>
  <c r="C3" i="15"/>
  <c r="C7" i="10" l="1"/>
  <c r="C9" i="10" s="1"/>
  <c r="C70" i="10"/>
  <c r="C42" i="10"/>
  <c r="D42" i="10" s="1"/>
  <c r="C38" i="10"/>
  <c r="C39" i="10" s="1"/>
  <c r="D39" i="10" s="1"/>
  <c r="C65" i="10"/>
  <c r="C13" i="10"/>
  <c r="C24" i="10" s="1"/>
  <c r="C66" i="10"/>
  <c r="C60" i="10"/>
  <c r="C61" i="10" s="1"/>
  <c r="C57" i="10"/>
  <c r="C67" i="10"/>
  <c r="D26" i="15"/>
  <c r="D3" i="15" s="1"/>
  <c r="D118" i="15"/>
  <c r="C86" i="10" s="1"/>
  <c r="C26" i="10" l="1"/>
  <c r="C43" i="10"/>
  <c r="D43" i="10" s="1"/>
  <c r="D38" i="10"/>
  <c r="C80" i="10"/>
  <c r="C81" i="10" s="1"/>
  <c r="C35" i="10"/>
  <c r="D60" i="10"/>
  <c r="D120" i="15"/>
  <c r="D31" i="10"/>
  <c r="E3" i="15"/>
  <c r="F40" i="3"/>
  <c r="F38" i="3"/>
  <c r="E24" i="3"/>
  <c r="C44" i="10" l="1"/>
  <c r="C83" i="10" s="1"/>
  <c r="C85" i="10" s="1"/>
  <c r="E25" i="3"/>
  <c r="F28" i="3" s="1"/>
  <c r="F30" i="3" s="1"/>
  <c r="F42" i="3" s="1"/>
  <c r="C87" i="10" l="1"/>
  <c r="D14" i="13"/>
  <c r="F26" i="13" l="1"/>
  <c r="F118" i="13" s="1"/>
  <c r="E26" i="13" l="1"/>
  <c r="F30" i="10" l="1"/>
  <c r="L30" i="10" s="1"/>
  <c r="H38" i="10" l="1"/>
  <c r="H39" i="10" s="1"/>
  <c r="AC38" i="10"/>
  <c r="AC39" i="10" l="1"/>
  <c r="AD39" i="10" s="1"/>
  <c r="AD38" i="10"/>
  <c r="G30" i="10"/>
  <c r="AB79" i="10"/>
  <c r="AA79" i="10"/>
  <c r="Z79" i="10"/>
  <c r="Y79" i="10"/>
  <c r="X79" i="10"/>
  <c r="W79" i="10"/>
  <c r="V79" i="10"/>
  <c r="U79" i="10"/>
  <c r="T79" i="10"/>
  <c r="E79" i="10" s="1"/>
  <c r="S79" i="10"/>
  <c r="R79" i="10"/>
  <c r="Q79" i="10"/>
  <c r="H60" i="10"/>
  <c r="H61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U9" i="10" s="1"/>
  <c r="T7" i="10"/>
  <c r="T9" i="10" s="1"/>
  <c r="S7" i="10"/>
  <c r="S9" i="10" s="1"/>
  <c r="R7" i="10"/>
  <c r="R9" i="10" s="1"/>
  <c r="Q7" i="10"/>
  <c r="E7" i="10" s="1"/>
  <c r="E9" i="10" s="1"/>
  <c r="D9" i="10" s="1"/>
  <c r="D79" i="10" l="1"/>
  <c r="Q9" i="10"/>
  <c r="D7" i="10"/>
  <c r="H7" i="10"/>
  <c r="H9" i="10" s="1"/>
  <c r="Q32" i="10"/>
  <c r="H32" i="10" s="1"/>
  <c r="AC79" i="10"/>
  <c r="AD79" i="10" s="1"/>
  <c r="H79" i="10"/>
  <c r="Q118" i="13"/>
  <c r="P118" i="13"/>
  <c r="O118" i="13"/>
  <c r="N118" i="13"/>
  <c r="D32" i="10" l="1"/>
  <c r="B24" i="3"/>
  <c r="D22" i="13"/>
  <c r="F38" i="10" l="1"/>
  <c r="D8" i="13"/>
  <c r="D19" i="13"/>
  <c r="E4" i="13"/>
  <c r="F39" i="10" l="1"/>
  <c r="G39" i="10" s="1"/>
  <c r="L38" i="10"/>
  <c r="L39" i="10" s="1"/>
  <c r="G38" i="10"/>
  <c r="D26" i="13"/>
  <c r="F49" i="10"/>
  <c r="L49" i="10" s="1"/>
  <c r="F50" i="10"/>
  <c r="L50" i="10" s="1"/>
  <c r="F51" i="10"/>
  <c r="L51" i="10" s="1"/>
  <c r="F54" i="10"/>
  <c r="L54" i="10" s="1"/>
  <c r="F17" i="10"/>
  <c r="L17" i="10" s="1"/>
  <c r="F55" i="10"/>
  <c r="L55" i="10" s="1"/>
  <c r="F73" i="10"/>
  <c r="L73" i="10" s="1"/>
  <c r="F60" i="10"/>
  <c r="F22" i="10"/>
  <c r="L22" i="10" s="1"/>
  <c r="F20" i="10"/>
  <c r="L20" i="10" s="1"/>
  <c r="F21" i="10"/>
  <c r="L21" i="10" s="1"/>
  <c r="F79" i="10"/>
  <c r="L79" i="10" s="1"/>
  <c r="F61" i="10" l="1"/>
  <c r="L60" i="10"/>
  <c r="L57" i="10"/>
  <c r="F70" i="10"/>
  <c r="L70" i="10" s="1"/>
  <c r="F57" i="10"/>
  <c r="F13" i="10"/>
  <c r="L13" i="10" s="1"/>
  <c r="F67" i="10"/>
  <c r="L67" i="10" s="1"/>
  <c r="F66" i="10"/>
  <c r="L66" i="10" s="1"/>
  <c r="F65" i="10"/>
  <c r="L65" i="10" s="1"/>
  <c r="F16" i="10"/>
  <c r="L16" i="10" s="1"/>
  <c r="AC61" i="10"/>
  <c r="F33" i="10"/>
  <c r="L33" i="10" s="1"/>
  <c r="F32" i="10"/>
  <c r="L32" i="10" s="1"/>
  <c r="D33" i="13"/>
  <c r="D28" i="13"/>
  <c r="C34" i="3" s="1"/>
  <c r="D27" i="13"/>
  <c r="D25" i="13"/>
  <c r="B11" i="3" s="1"/>
  <c r="B22" i="3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G61" i="10" l="1"/>
  <c r="L61" i="10"/>
  <c r="F31" i="10"/>
  <c r="L31" i="10" s="1"/>
  <c r="F80" i="10"/>
  <c r="F81" i="10" s="1"/>
  <c r="F24" i="10"/>
  <c r="B14" i="3"/>
  <c r="C40" i="3"/>
  <c r="F34" i="10"/>
  <c r="L34" i="10" s="1"/>
  <c r="F42" i="10"/>
  <c r="C35" i="3"/>
  <c r="L81" i="10" l="1"/>
  <c r="L80" i="10"/>
  <c r="F43" i="10"/>
  <c r="L42" i="10"/>
  <c r="L43" i="10" s="1"/>
  <c r="F26" i="10"/>
  <c r="L26" i="10" s="1"/>
  <c r="L24" i="10"/>
  <c r="F35" i="10"/>
  <c r="G9" i="10"/>
  <c r="F86" i="10"/>
  <c r="C36" i="3"/>
  <c r="G7" i="10"/>
  <c r="G31" i="10"/>
  <c r="F44" i="10" l="1"/>
  <c r="L44" i="10" s="1"/>
  <c r="L35" i="10"/>
  <c r="F83" i="10"/>
  <c r="F87" i="10" l="1"/>
  <c r="L83" i="10"/>
  <c r="F85" i="10"/>
  <c r="B12" i="3"/>
  <c r="B15" i="3" s="1"/>
  <c r="T42" i="10" l="1"/>
  <c r="T43" i="10" s="1"/>
  <c r="V43" i="10"/>
  <c r="Y43" i="10"/>
  <c r="AB42" i="10"/>
  <c r="AB43" i="10" s="1"/>
  <c r="AB70" i="10"/>
  <c r="AA70" i="10"/>
  <c r="Z70" i="10"/>
  <c r="Y70" i="10"/>
  <c r="X70" i="10"/>
  <c r="W70" i="10"/>
  <c r="V70" i="10"/>
  <c r="U70" i="10"/>
  <c r="T70" i="10"/>
  <c r="E70" i="10" s="1"/>
  <c r="D70" i="10" s="1"/>
  <c r="S70" i="10"/>
  <c r="R70" i="10"/>
  <c r="Q70" i="10"/>
  <c r="AB66" i="10"/>
  <c r="AA66" i="10"/>
  <c r="Z66" i="10"/>
  <c r="Y66" i="10"/>
  <c r="X66" i="10"/>
  <c r="W66" i="10"/>
  <c r="V66" i="10"/>
  <c r="U66" i="10"/>
  <c r="T66" i="10"/>
  <c r="E66" i="10" s="1"/>
  <c r="D66" i="10" s="1"/>
  <c r="S66" i="10"/>
  <c r="R66" i="10"/>
  <c r="Q66" i="10"/>
  <c r="AB67" i="10"/>
  <c r="AA67" i="10"/>
  <c r="Z67" i="10"/>
  <c r="Y67" i="10"/>
  <c r="X67" i="10"/>
  <c r="W67" i="10"/>
  <c r="V67" i="10"/>
  <c r="U67" i="10"/>
  <c r="T67" i="10"/>
  <c r="E67" i="10" s="1"/>
  <c r="D67" i="10" s="1"/>
  <c r="S67" i="10"/>
  <c r="R67" i="10"/>
  <c r="Q67" i="10"/>
  <c r="AB73" i="10"/>
  <c r="AA73" i="10"/>
  <c r="Z73" i="10"/>
  <c r="Y73" i="10"/>
  <c r="X73" i="10"/>
  <c r="W73" i="10"/>
  <c r="V73" i="10"/>
  <c r="U73" i="10"/>
  <c r="T73" i="10"/>
  <c r="E73" i="10" s="1"/>
  <c r="D73" i="10" s="1"/>
  <c r="S73" i="10"/>
  <c r="R73" i="10"/>
  <c r="Q73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AB17" i="10"/>
  <c r="AA17" i="10"/>
  <c r="Z17" i="10"/>
  <c r="Y17" i="10"/>
  <c r="X17" i="10"/>
  <c r="W17" i="10"/>
  <c r="V17" i="10"/>
  <c r="U17" i="10"/>
  <c r="T17" i="10"/>
  <c r="E17" i="10" s="1"/>
  <c r="D17" i="10" s="1"/>
  <c r="S17" i="10"/>
  <c r="R17" i="10"/>
  <c r="Q17" i="10"/>
  <c r="AB55" i="10"/>
  <c r="AA55" i="10"/>
  <c r="Z55" i="10"/>
  <c r="Y55" i="10"/>
  <c r="X55" i="10"/>
  <c r="W55" i="10"/>
  <c r="V55" i="10"/>
  <c r="U55" i="10"/>
  <c r="T55" i="10"/>
  <c r="E55" i="10" s="1"/>
  <c r="D55" i="10" s="1"/>
  <c r="S55" i="10"/>
  <c r="R55" i="10"/>
  <c r="Q55" i="10"/>
  <c r="E22" i="10"/>
  <c r="D22" i="10" s="1"/>
  <c r="S22" i="10"/>
  <c r="R22" i="10"/>
  <c r="Q22" i="10"/>
  <c r="AB16" i="10"/>
  <c r="AA16" i="10"/>
  <c r="Z16" i="10"/>
  <c r="Y16" i="10"/>
  <c r="X16" i="10"/>
  <c r="W16" i="10"/>
  <c r="V16" i="10"/>
  <c r="U16" i="10"/>
  <c r="T16" i="10"/>
  <c r="E16" i="10" s="1"/>
  <c r="D16" i="10" s="1"/>
  <c r="S16" i="10"/>
  <c r="R16" i="10"/>
  <c r="Q16" i="10"/>
  <c r="AB13" i="10"/>
  <c r="AA13" i="10"/>
  <c r="Z13" i="10"/>
  <c r="Y13" i="10"/>
  <c r="X13" i="10"/>
  <c r="W13" i="10"/>
  <c r="V13" i="10"/>
  <c r="E13" i="10" s="1"/>
  <c r="U13" i="10"/>
  <c r="T13" i="10"/>
  <c r="S13" i="10"/>
  <c r="R13" i="10"/>
  <c r="Q13" i="10"/>
  <c r="AB65" i="10"/>
  <c r="AB80" i="10" s="1"/>
  <c r="AA65" i="10"/>
  <c r="AA80" i="10" s="1"/>
  <c r="Z65" i="10"/>
  <c r="Z80" i="10" s="1"/>
  <c r="Y65" i="10"/>
  <c r="Y80" i="10" s="1"/>
  <c r="X65" i="10"/>
  <c r="X80" i="10" s="1"/>
  <c r="W65" i="10"/>
  <c r="W80" i="10" s="1"/>
  <c r="V65" i="10"/>
  <c r="V80" i="10" s="1"/>
  <c r="U65" i="10"/>
  <c r="U80" i="10" s="1"/>
  <c r="T65" i="10"/>
  <c r="S65" i="10"/>
  <c r="S80" i="10" s="1"/>
  <c r="R65" i="10"/>
  <c r="R80" i="10" s="1"/>
  <c r="Q65" i="10"/>
  <c r="Q80" i="10" s="1"/>
  <c r="AB21" i="10"/>
  <c r="AA21" i="10"/>
  <c r="Z21" i="10"/>
  <c r="Y21" i="10"/>
  <c r="X21" i="10"/>
  <c r="W21" i="10"/>
  <c r="V21" i="10"/>
  <c r="U21" i="10"/>
  <c r="T21" i="10"/>
  <c r="E21" i="10" s="1"/>
  <c r="D21" i="10" s="1"/>
  <c r="S21" i="10"/>
  <c r="R21" i="10"/>
  <c r="Q21" i="10"/>
  <c r="AB20" i="10"/>
  <c r="AA20" i="10"/>
  <c r="Z20" i="10"/>
  <c r="Y20" i="10"/>
  <c r="X20" i="10"/>
  <c r="W20" i="10"/>
  <c r="V20" i="10"/>
  <c r="U20" i="10"/>
  <c r="T20" i="10"/>
  <c r="E20" i="10" s="1"/>
  <c r="D20" i="10" s="1"/>
  <c r="S20" i="10"/>
  <c r="R20" i="10"/>
  <c r="Q20" i="10"/>
  <c r="AB54" i="10"/>
  <c r="AA54" i="10"/>
  <c r="Z54" i="10"/>
  <c r="Y54" i="10"/>
  <c r="E54" i="10" s="1"/>
  <c r="X54" i="10"/>
  <c r="W54" i="10"/>
  <c r="V54" i="10"/>
  <c r="U54" i="10"/>
  <c r="T54" i="10"/>
  <c r="S54" i="10"/>
  <c r="R54" i="10"/>
  <c r="Q54" i="10"/>
  <c r="AB51" i="10"/>
  <c r="AA51" i="10"/>
  <c r="Z51" i="10"/>
  <c r="Y51" i="10"/>
  <c r="E51" i="10" s="1"/>
  <c r="X51" i="10"/>
  <c r="W51" i="10"/>
  <c r="V51" i="10"/>
  <c r="U51" i="10"/>
  <c r="T51" i="10"/>
  <c r="S51" i="10"/>
  <c r="R51" i="10"/>
  <c r="Q51" i="10"/>
  <c r="AB50" i="10"/>
  <c r="AA50" i="10"/>
  <c r="Z50" i="10"/>
  <c r="Y50" i="10"/>
  <c r="E50" i="10" s="1"/>
  <c r="X50" i="10"/>
  <c r="W50" i="10"/>
  <c r="V50" i="10"/>
  <c r="U50" i="10"/>
  <c r="T50" i="10"/>
  <c r="S50" i="10"/>
  <c r="R50" i="10"/>
  <c r="Q50" i="10"/>
  <c r="AB49" i="10"/>
  <c r="AB57" i="10" s="1"/>
  <c r="AB81" i="10" s="1"/>
  <c r="AA49" i="10"/>
  <c r="AA57" i="10" s="1"/>
  <c r="AA81" i="10" s="1"/>
  <c r="Z49" i="10"/>
  <c r="Z57" i="10" s="1"/>
  <c r="Z81" i="10" s="1"/>
  <c r="Y49" i="10"/>
  <c r="X49" i="10"/>
  <c r="X57" i="10" s="1"/>
  <c r="X81" i="10" s="1"/>
  <c r="W49" i="10"/>
  <c r="W57" i="10" s="1"/>
  <c r="W81" i="10" s="1"/>
  <c r="V49" i="10"/>
  <c r="V57" i="10" s="1"/>
  <c r="V81" i="10" s="1"/>
  <c r="U49" i="10"/>
  <c r="U57" i="10" s="1"/>
  <c r="U81" i="10" s="1"/>
  <c r="T49" i="10"/>
  <c r="T57" i="10" s="1"/>
  <c r="S49" i="10"/>
  <c r="S57" i="10" s="1"/>
  <c r="S81" i="10" s="1"/>
  <c r="R49" i="10"/>
  <c r="R57" i="10" s="1"/>
  <c r="R81" i="10" s="1"/>
  <c r="Q49" i="10"/>
  <c r="Q57" i="10" s="1"/>
  <c r="Q81" i="10" s="1"/>
  <c r="AB34" i="10"/>
  <c r="AB35" i="10" s="1"/>
  <c r="AB44" i="10" s="1"/>
  <c r="AA34" i="10"/>
  <c r="Z34" i="10"/>
  <c r="Y34" i="10"/>
  <c r="X34" i="10"/>
  <c r="X35" i="10" s="1"/>
  <c r="X44" i="10" s="1"/>
  <c r="W34" i="10"/>
  <c r="W35" i="10" s="1"/>
  <c r="W44" i="10" s="1"/>
  <c r="V34" i="10"/>
  <c r="V35" i="10" s="1"/>
  <c r="V44" i="10" s="1"/>
  <c r="U34" i="10"/>
  <c r="U35" i="10" s="1"/>
  <c r="U44" i="10" s="1"/>
  <c r="T34" i="10"/>
  <c r="T35" i="10" s="1"/>
  <c r="T44" i="10" s="1"/>
  <c r="S34" i="10"/>
  <c r="S35" i="10" s="1"/>
  <c r="S44" i="10" s="1"/>
  <c r="R34" i="10"/>
  <c r="R35" i="10" s="1"/>
  <c r="R44" i="10" s="1"/>
  <c r="Q34" i="10"/>
  <c r="Q33" i="10"/>
  <c r="H33" i="10" s="1"/>
  <c r="Y57" i="10" l="1"/>
  <c r="Y81" i="10" s="1"/>
  <c r="E49" i="10"/>
  <c r="D49" i="10" s="1"/>
  <c r="Y35" i="10"/>
  <c r="Y44" i="10" s="1"/>
  <c r="E34" i="10"/>
  <c r="D34" i="10" s="1"/>
  <c r="D50" i="10"/>
  <c r="D51" i="10"/>
  <c r="E65" i="10"/>
  <c r="T80" i="10"/>
  <c r="T81" i="10" s="1"/>
  <c r="X24" i="10"/>
  <c r="X26" i="10" s="1"/>
  <c r="X83" i="10" s="1"/>
  <c r="Q24" i="10"/>
  <c r="Q26" i="10" s="1"/>
  <c r="S24" i="10"/>
  <c r="S26" i="10" s="1"/>
  <c r="S83" i="10" s="1"/>
  <c r="U24" i="10"/>
  <c r="U26" i="10" s="1"/>
  <c r="U83" i="10" s="1"/>
  <c r="W24" i="10"/>
  <c r="W26" i="10" s="1"/>
  <c r="W83" i="10" s="1"/>
  <c r="Y24" i="10"/>
  <c r="Y26" i="10" s="1"/>
  <c r="Y83" i="10" s="1"/>
  <c r="AA24" i="10"/>
  <c r="AA26" i="10" s="1"/>
  <c r="R24" i="10"/>
  <c r="R26" i="10" s="1"/>
  <c r="R83" i="10" s="1"/>
  <c r="T24" i="10"/>
  <c r="T26" i="10" s="1"/>
  <c r="V24" i="10"/>
  <c r="V26" i="10" s="1"/>
  <c r="V83" i="10" s="1"/>
  <c r="Z24" i="10"/>
  <c r="Z26" i="10" s="1"/>
  <c r="AB24" i="10"/>
  <c r="AB26" i="10" s="1"/>
  <c r="AB83" i="10" s="1"/>
  <c r="H42" i="10"/>
  <c r="H43" i="10" s="1"/>
  <c r="G43" i="10" s="1"/>
  <c r="Q35" i="10"/>
  <c r="Q44" i="10" s="1"/>
  <c r="Q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H51" i="10"/>
  <c r="G51" i="10" s="1"/>
  <c r="H20" i="10"/>
  <c r="G20" i="10" s="1"/>
  <c r="H65" i="10"/>
  <c r="H16" i="10"/>
  <c r="G16" i="10" s="1"/>
  <c r="H55" i="10"/>
  <c r="H66" i="10"/>
  <c r="G66" i="10" s="1"/>
  <c r="H34" i="10"/>
  <c r="H70" i="10"/>
  <c r="H49" i="10"/>
  <c r="AC17" i="10"/>
  <c r="AD17" i="10" s="1"/>
  <c r="AC34" i="10"/>
  <c r="AD34" i="10" s="1"/>
  <c r="AC33" i="10"/>
  <c r="AD33" i="10" s="1"/>
  <c r="AC42" i="10"/>
  <c r="AC7" i="10"/>
  <c r="AC30" i="10"/>
  <c r="E35" i="10" l="1"/>
  <c r="D35" i="10" s="1"/>
  <c r="T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C43" i="10"/>
  <c r="AD43" i="10" s="1"/>
  <c r="AD42" i="10"/>
  <c r="AD7" i="10"/>
  <c r="AC9" i="10"/>
  <c r="D33" i="10"/>
  <c r="D54" i="10"/>
  <c r="AD30" i="10"/>
  <c r="G34" i="10"/>
  <c r="G49" i="10"/>
  <c r="G33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D9" i="10"/>
  <c r="D26" i="10"/>
  <c r="G35" i="10"/>
  <c r="G44" i="10"/>
  <c r="G32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C51" i="10" l="1"/>
  <c r="AD51" i="10" s="1"/>
  <c r="AC50" i="10"/>
  <c r="AD50" i="10" s="1"/>
  <c r="AC54" i="10"/>
  <c r="AD60" i="10"/>
  <c r="AC20" i="10"/>
  <c r="AD20" i="10" s="1"/>
  <c r="AC21" i="10"/>
  <c r="AD21" i="10" s="1"/>
  <c r="AC65" i="10"/>
  <c r="AC13" i="10"/>
  <c r="AC16" i="10"/>
  <c r="AD16" i="10" s="1"/>
  <c r="AC22" i="10"/>
  <c r="AD22" i="10" s="1"/>
  <c r="AC55" i="10"/>
  <c r="AD55" i="10" s="1"/>
  <c r="AC76" i="10"/>
  <c r="AD76" i="10" s="1"/>
  <c r="AC73" i="10"/>
  <c r="AD73" i="10" s="1"/>
  <c r="AC67" i="10"/>
  <c r="AD67" i="10" s="1"/>
  <c r="AC66" i="10"/>
  <c r="AD66" i="10" s="1"/>
  <c r="AC70" i="10"/>
  <c r="AD70" i="10" s="1"/>
  <c r="AC49" i="10"/>
  <c r="AD61" i="10" l="1"/>
  <c r="AC57" i="10"/>
  <c r="AD65" i="10"/>
  <c r="AC80" i="10"/>
  <c r="AD80" i="10" s="1"/>
  <c r="AD13" i="10"/>
  <c r="AC24" i="10"/>
  <c r="AD49" i="10"/>
  <c r="AD54" i="10"/>
  <c r="AC81" i="10" l="1"/>
  <c r="AD57" i="10"/>
  <c r="AD24" i="10"/>
  <c r="AC26" i="10"/>
  <c r="B23" i="3"/>
  <c r="AD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13" i="13"/>
  <c r="D3" i="13" l="1"/>
  <c r="D120" i="13"/>
  <c r="C31" i="9"/>
  <c r="I31" i="9"/>
  <c r="H31" i="9"/>
  <c r="B21" i="3"/>
  <c r="B25" i="3" s="1"/>
  <c r="C28" i="3" s="1"/>
  <c r="C30" i="3" s="1"/>
  <c r="C42" i="3" s="1"/>
  <c r="Z35" i="10" l="1"/>
  <c r="Z44" i="10" s="1"/>
  <c r="Z83" i="10" s="1"/>
  <c r="AC32" i="10"/>
  <c r="AD32" i="10" l="1"/>
  <c r="AA35" i="10" l="1"/>
  <c r="AA44" i="10" s="1"/>
  <c r="AA83" i="10" s="1"/>
  <c r="AC31" i="10"/>
  <c r="AD31" i="10" s="1"/>
  <c r="AC35" i="10" l="1"/>
  <c r="AD35" i="10" s="1"/>
  <c r="AC44" i="10" l="1"/>
  <c r="AD44" i="10" s="1"/>
  <c r="AC83" i="10" l="1"/>
  <c r="AD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John Phillips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Loss 2016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</commentList>
</comments>
</file>

<file path=xl/sharedStrings.xml><?xml version="1.0" encoding="utf-8"?>
<sst xmlns="http://schemas.openxmlformats.org/spreadsheetml/2006/main" count="2839" uniqueCount="1079">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</sst>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\ #,##0_);\(#,##0\);\ &quot;&quot;_);_-@_-"/>
    <numFmt numFmtId="166" formatCode="d\.m\.yy"/>
    <numFmt numFmtId="167" formatCode="\ #,##0.00_);\(#,##0.00\);\ &quot;&quot;_);_-@_-"/>
    <numFmt numFmtId="168" formatCode="\(\ * #,###_)"/>
    <numFmt numFmtId="169" formatCode="\ #,##0_);\(#,##0\);\ &quot;-&quot;_);_-@_-"/>
    <numFmt numFmtId="170" formatCode="&quot;£&quot;#,##0;\(&quot;£&quot;#,##0\)"/>
    <numFmt numFmtId="171" formatCode="_(\ #,##0.00_);\(* #,##0.00\);\ &quot;-&quot;_);_-@_-"/>
    <numFmt numFmtId="172" formatCode="mmmm\ yyyy"/>
    <numFmt numFmtId="173" formatCode="&quot;£&quot;#,##0.00;\(&quot;£&quot;#,##0.00\)"/>
    <numFmt numFmtId="174" formatCode="\ #,##0_);[Red]\(* #,##0\);\ &quot;-&quot;_);_-@_-"/>
    <numFmt numFmtId="175" formatCode="#,##0.00;[Red]\(#,##0.00\)"/>
    <numFmt numFmtId="176" formatCode="#,##0.00000"/>
    <numFmt numFmtId="177" formatCode="&quot;£&quot;#,##0;[Red]\(&quot;£&quot;#,##0\)"/>
    <numFmt numFmtId="178" formatCode="#,##0.00;\(#,##0.00\)"/>
  </numFmts>
  <fonts count="2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35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164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164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164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14" fillId="0" borderId="0"/>
  </cellStyleXfs>
  <cellXfs count="435">
    <xf numFmtId="0" fontId="0" fillId="0" borderId="0" xfId="0"/>
    <xf numFmtId="165" fontId="0" fillId="0" borderId="0" xfId="0" applyNumberFormat="1"/>
    <xf numFmtId="0" fontId="152" fillId="0" borderId="0" xfId="0" applyFont="1"/>
    <xf numFmtId="0" fontId="0" fillId="0" borderId="0" xfId="0" applyFill="1"/>
    <xf numFmtId="165" fontId="0" fillId="0" borderId="0" xfId="0" applyNumberFormat="1" applyFill="1"/>
    <xf numFmtId="165" fontId="0" fillId="0" borderId="1" xfId="0" applyNumberFormat="1" applyFill="1" applyBorder="1"/>
    <xf numFmtId="0" fontId="153" fillId="0" borderId="0" xfId="0" applyFont="1" applyFill="1"/>
    <xf numFmtId="165" fontId="151" fillId="0" borderId="0" xfId="0" applyNumberFormat="1" applyFont="1" applyFill="1"/>
    <xf numFmtId="0" fontId="0" fillId="0" borderId="0" xfId="0" applyFill="1" applyAlignment="1">
      <alignment wrapText="1"/>
    </xf>
    <xf numFmtId="165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6" fontId="0" fillId="0" borderId="0" xfId="0" applyNumberFormat="1"/>
    <xf numFmtId="166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7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5" fontId="153" fillId="0" borderId="1" xfId="0" applyNumberFormat="1" applyFont="1" applyFill="1" applyBorder="1"/>
    <xf numFmtId="165" fontId="152" fillId="0" borderId="1" xfId="0" applyNumberFormat="1" applyFont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Border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5" fontId="154" fillId="2" borderId="0" xfId="0" applyNumberFormat="1" applyFont="1" applyFill="1" applyBorder="1"/>
    <xf numFmtId="165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5" fontId="154" fillId="2" borderId="1" xfId="0" applyNumberFormat="1" applyFont="1" applyFill="1" applyBorder="1"/>
    <xf numFmtId="165" fontId="154" fillId="2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Alignment="1">
      <alignment vertical="top"/>
    </xf>
    <xf numFmtId="166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5" fontId="151" fillId="3" borderId="0" xfId="0" applyNumberFormat="1" applyFont="1" applyFill="1"/>
    <xf numFmtId="165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5" fontId="151" fillId="3" borderId="0" xfId="0" applyNumberFormat="1" applyFont="1" applyFill="1" applyBorder="1"/>
    <xf numFmtId="168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5" fontId="0" fillId="0" borderId="0" xfId="0" applyNumberFormat="1" applyBorder="1"/>
    <xf numFmtId="165" fontId="0" fillId="0" borderId="9" xfId="0" applyNumberFormat="1" applyBorder="1"/>
    <xf numFmtId="165" fontId="151" fillId="4" borderId="10" xfId="0" applyNumberFormat="1" applyFont="1" applyFill="1" applyBorder="1"/>
    <xf numFmtId="165" fontId="151" fillId="4" borderId="11" xfId="0" applyNumberFormat="1" applyFont="1" applyFill="1" applyBorder="1"/>
    <xf numFmtId="167" fontId="0" fillId="0" borderId="0" xfId="0" applyNumberFormat="1"/>
    <xf numFmtId="14" fontId="0" fillId="0" borderId="0" xfId="0" applyNumberFormat="1"/>
    <xf numFmtId="17" fontId="0" fillId="0" borderId="0" xfId="0" applyNumberFormat="1"/>
    <xf numFmtId="167" fontId="0" fillId="0" borderId="0" xfId="0" applyNumberFormat="1" applyFill="1"/>
    <xf numFmtId="0" fontId="159" fillId="0" borderId="0" xfId="0" applyFont="1"/>
    <xf numFmtId="167" fontId="0" fillId="5" borderId="0" xfId="0" applyNumberFormat="1" applyFill="1"/>
    <xf numFmtId="0" fontId="0" fillId="0" borderId="0" xfId="0" applyAlignment="1">
      <alignment horizontal="right"/>
    </xf>
    <xf numFmtId="167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5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5" fontId="151" fillId="4" borderId="12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151" fillId="4" borderId="13" xfId="0" applyNumberFormat="1" applyFont="1" applyFill="1" applyBorder="1"/>
    <xf numFmtId="0" fontId="151" fillId="4" borderId="0" xfId="0" applyFont="1" applyFill="1"/>
    <xf numFmtId="165" fontId="0" fillId="0" borderId="0" xfId="0" applyNumberFormat="1" applyFill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5" fillId="0" borderId="0" xfId="0" applyFont="1"/>
    <xf numFmtId="1" fontId="185" fillId="0" borderId="0" xfId="0" applyNumberFormat="1" applyFont="1"/>
    <xf numFmtId="0" fontId="186" fillId="0" borderId="0" xfId="0" applyFont="1"/>
    <xf numFmtId="0" fontId="185" fillId="0" borderId="0" xfId="0" applyFont="1" applyAlignment="1">
      <alignment vertical="top"/>
    </xf>
    <xf numFmtId="0" fontId="185" fillId="0" borderId="0" xfId="0" applyFont="1" applyBorder="1"/>
    <xf numFmtId="0" fontId="185" fillId="0" borderId="0" xfId="0" applyFont="1" applyFill="1" applyBorder="1"/>
    <xf numFmtId="4" fontId="185" fillId="0" borderId="0" xfId="0" applyNumberFormat="1" applyFont="1"/>
    <xf numFmtId="171" fontId="0" fillId="0" borderId="0" xfId="0" applyNumberFormat="1"/>
    <xf numFmtId="171" fontId="0" fillId="0" borderId="0" xfId="0" applyNumberFormat="1" applyFill="1"/>
    <xf numFmtId="171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1" fontId="198" fillId="0" borderId="33" xfId="0" applyNumberFormat="1" applyFont="1" applyFill="1" applyBorder="1" applyAlignment="1" applyProtection="1">
      <alignment vertical="center"/>
      <protection locked="0"/>
    </xf>
    <xf numFmtId="171" fontId="198" fillId="0" borderId="0" xfId="0" applyNumberFormat="1" applyFont="1" applyFill="1" applyBorder="1" applyAlignment="1" applyProtection="1">
      <alignment vertical="center"/>
      <protection locked="0"/>
    </xf>
    <xf numFmtId="171" fontId="198" fillId="0" borderId="40" xfId="11177" applyNumberFormat="1" applyFont="1" applyFill="1" applyBorder="1" applyAlignment="1" applyProtection="1">
      <alignment vertical="center"/>
    </xf>
    <xf numFmtId="171" fontId="198" fillId="0" borderId="33" xfId="11177" applyNumberFormat="1" applyFont="1" applyFill="1" applyBorder="1" applyAlignment="1" applyProtection="1">
      <alignment vertical="center"/>
    </xf>
    <xf numFmtId="171" fontId="198" fillId="0" borderId="13" xfId="11177" applyNumberFormat="1" applyFont="1" applyFill="1" applyBorder="1" applyAlignment="1" applyProtection="1">
      <alignment vertical="center"/>
    </xf>
    <xf numFmtId="175" fontId="194" fillId="0" borderId="13" xfId="0" applyNumberFormat="1" applyFont="1" applyFill="1" applyBorder="1" applyAlignment="1" applyProtection="1">
      <alignment horizontal="center" vertical="center"/>
      <protection locked="0"/>
    </xf>
    <xf numFmtId="175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198" fillId="0" borderId="13" xfId="11177" applyNumberFormat="1" applyFont="1" applyBorder="1" applyAlignment="1" applyProtection="1">
      <alignment horizontal="right" vertical="center"/>
      <protection locked="0"/>
    </xf>
    <xf numFmtId="175" fontId="198" fillId="0" borderId="0" xfId="11177" applyNumberFormat="1" applyFont="1" applyAlignment="1" applyProtection="1">
      <alignment horizontal="right" vertical="center"/>
      <protection locked="0"/>
    </xf>
    <xf numFmtId="175" fontId="198" fillId="0" borderId="33" xfId="11177" applyNumberFormat="1" applyFont="1" applyFill="1" applyBorder="1" applyAlignment="1" applyProtection="1">
      <alignment horizontal="right" vertical="center"/>
      <protection locked="0"/>
    </xf>
    <xf numFmtId="175" fontId="198" fillId="0" borderId="13" xfId="11177" applyNumberFormat="1" applyFont="1" applyFill="1" applyBorder="1" applyAlignment="1" applyProtection="1">
      <alignment horizontal="right" vertical="center"/>
      <protection locked="0"/>
    </xf>
    <xf numFmtId="175" fontId="0" fillId="0" borderId="0" xfId="0" applyNumberFormat="1" applyProtection="1">
      <protection locked="0"/>
    </xf>
    <xf numFmtId="175" fontId="198" fillId="0" borderId="0" xfId="11177" applyNumberFormat="1" applyFont="1" applyFill="1" applyAlignment="1" applyProtection="1">
      <alignment horizontal="right" vertical="center"/>
      <protection locked="0"/>
    </xf>
    <xf numFmtId="175" fontId="198" fillId="0" borderId="0" xfId="0" applyNumberFormat="1" applyFont="1" applyFill="1" applyAlignment="1" applyProtection="1">
      <alignment vertical="center"/>
      <protection locked="0"/>
    </xf>
    <xf numFmtId="175" fontId="198" fillId="0" borderId="0" xfId="11177" applyNumberFormat="1" applyFont="1" applyAlignment="1" applyProtection="1">
      <alignment horizontal="right" vertical="center"/>
    </xf>
    <xf numFmtId="175" fontId="198" fillId="0" borderId="13" xfId="11177" applyNumberFormat="1" applyFont="1" applyBorder="1" applyAlignment="1" applyProtection="1">
      <alignment horizontal="right" vertical="center"/>
    </xf>
    <xf numFmtId="175" fontId="0" fillId="0" borderId="0" xfId="0" applyNumberFormat="1" applyProtection="1"/>
    <xf numFmtId="175" fontId="194" fillId="0" borderId="30" xfId="0" applyNumberFormat="1" applyFont="1" applyFill="1" applyBorder="1" applyAlignment="1" applyProtection="1">
      <alignment vertical="center"/>
      <protection locked="0"/>
    </xf>
    <xf numFmtId="175" fontId="194" fillId="0" borderId="0" xfId="0" applyNumberFormat="1" applyFont="1" applyFill="1" applyBorder="1" applyAlignment="1" applyProtection="1">
      <alignment vertical="center"/>
      <protection locked="0"/>
    </xf>
    <xf numFmtId="175" fontId="200" fillId="37" borderId="39" xfId="0" applyNumberFormat="1" applyFont="1" applyFill="1" applyBorder="1" applyAlignment="1" applyProtection="1">
      <alignment vertical="center"/>
      <protection locked="0"/>
    </xf>
    <xf numFmtId="175" fontId="200" fillId="37" borderId="34" xfId="0" applyNumberFormat="1" applyFont="1" applyFill="1" applyBorder="1" applyAlignment="1" applyProtection="1">
      <alignment vertical="center"/>
      <protection locked="0"/>
    </xf>
    <xf numFmtId="175" fontId="200" fillId="37" borderId="35" xfId="0" applyNumberFormat="1" applyFont="1" applyFill="1" applyBorder="1" applyAlignment="1" applyProtection="1">
      <alignment vertical="center"/>
      <protection locked="0"/>
    </xf>
    <xf numFmtId="175" fontId="201" fillId="37" borderId="27" xfId="11177" applyNumberFormat="1" applyFont="1" applyFill="1" applyBorder="1" applyAlignment="1" applyProtection="1">
      <alignment vertical="center"/>
      <protection locked="0"/>
    </xf>
    <xf numFmtId="175" fontId="201" fillId="37" borderId="41" xfId="11177" applyNumberFormat="1" applyFont="1" applyFill="1" applyBorder="1" applyAlignment="1" applyProtection="1">
      <alignment vertical="center"/>
      <protection locked="0"/>
    </xf>
    <xf numFmtId="175" fontId="201" fillId="37" borderId="29" xfId="11177" applyNumberFormat="1" applyFont="1" applyFill="1" applyBorder="1" applyAlignment="1" applyProtection="1">
      <alignment vertical="center"/>
      <protection locked="0"/>
    </xf>
    <xf numFmtId="175" fontId="201" fillId="37" borderId="42" xfId="11177" applyNumberFormat="1" applyFont="1" applyFill="1" applyBorder="1" applyAlignment="1" applyProtection="1">
      <alignment vertical="center"/>
      <protection locked="0"/>
    </xf>
    <xf numFmtId="175" fontId="201" fillId="37" borderId="30" xfId="11177" applyNumberFormat="1" applyFont="1" applyFill="1" applyBorder="1" applyAlignment="1" applyProtection="1">
      <alignment vertical="center"/>
      <protection locked="0"/>
    </xf>
    <xf numFmtId="175" fontId="201" fillId="37" borderId="31" xfId="11177" applyNumberFormat="1" applyFont="1" applyFill="1" applyBorder="1" applyAlignment="1" applyProtection="1">
      <alignment vertical="center"/>
      <protection locked="0"/>
    </xf>
    <xf numFmtId="175" fontId="201" fillId="37" borderId="32" xfId="11177" applyNumberFormat="1" applyFont="1" applyFill="1" applyBorder="1" applyAlignment="1" applyProtection="1">
      <alignment vertical="center"/>
      <protection locked="0"/>
    </xf>
    <xf numFmtId="175" fontId="201" fillId="37" borderId="43" xfId="11177" applyNumberFormat="1" applyFont="1" applyFill="1" applyBorder="1" applyAlignment="1" applyProtection="1">
      <alignment vertical="center"/>
      <protection locked="0"/>
    </xf>
    <xf numFmtId="175" fontId="201" fillId="0" borderId="33" xfId="11177" applyNumberFormat="1" applyFont="1" applyFill="1" applyBorder="1" applyAlignment="1" applyProtection="1">
      <alignment vertical="center"/>
      <protection locked="0"/>
    </xf>
    <xf numFmtId="175" fontId="201" fillId="0" borderId="13" xfId="11177" applyNumberFormat="1" applyFont="1" applyFill="1" applyBorder="1" applyAlignment="1" applyProtection="1">
      <alignment vertical="center"/>
      <protection locked="0"/>
    </xf>
    <xf numFmtId="175" fontId="198" fillId="0" borderId="33" xfId="0" applyNumberFormat="1" applyFont="1" applyFill="1" applyBorder="1" applyAlignment="1" applyProtection="1">
      <alignment vertical="center"/>
      <protection locked="0"/>
    </xf>
    <xf numFmtId="175" fontId="198" fillId="0" borderId="0" xfId="0" applyNumberFormat="1" applyFont="1" applyFill="1" applyBorder="1" applyAlignment="1" applyProtection="1">
      <alignment vertical="center"/>
      <protection locked="0"/>
    </xf>
    <xf numFmtId="175" fontId="198" fillId="0" borderId="28" xfId="0" applyNumberFormat="1" applyFont="1" applyFill="1" applyBorder="1" applyAlignment="1" applyProtection="1">
      <alignment vertical="center"/>
      <protection locked="0"/>
    </xf>
    <xf numFmtId="175" fontId="198" fillId="0" borderId="30" xfId="0" applyNumberFormat="1" applyFont="1" applyFill="1" applyBorder="1" applyAlignment="1" applyProtection="1">
      <alignment vertical="center"/>
      <protection locked="0"/>
    </xf>
    <xf numFmtId="175" fontId="198" fillId="0" borderId="0" xfId="11177" applyNumberFormat="1" applyFont="1" applyFill="1" applyAlignment="1" applyProtection="1">
      <alignment horizontal="right" vertical="center"/>
    </xf>
    <xf numFmtId="175" fontId="0" fillId="0" borderId="0" xfId="0" applyNumberFormat="1" applyFill="1" applyProtection="1">
      <protection locked="0"/>
    </xf>
    <xf numFmtId="175" fontId="0" fillId="0" borderId="0" xfId="0" applyNumberFormat="1" applyFill="1" applyProtection="1"/>
    <xf numFmtId="175" fontId="153" fillId="0" borderId="0" xfId="0" applyNumberFormat="1" applyFont="1" applyProtection="1">
      <protection locked="0"/>
    </xf>
    <xf numFmtId="175" fontId="153" fillId="0" borderId="0" xfId="0" applyNumberFormat="1" applyFont="1" applyProtection="1"/>
    <xf numFmtId="175" fontId="153" fillId="0" borderId="13" xfId="0" applyNumberFormat="1" applyFont="1" applyBorder="1" applyProtection="1">
      <protection locked="0"/>
    </xf>
    <xf numFmtId="175" fontId="153" fillId="0" borderId="13" xfId="0" applyNumberFormat="1" applyFont="1" applyBorder="1" applyProtection="1"/>
    <xf numFmtId="0" fontId="203" fillId="0" borderId="0" xfId="0" applyFont="1"/>
    <xf numFmtId="165" fontId="193" fillId="0" borderId="0" xfId="0" applyNumberFormat="1" applyFont="1" applyFill="1" applyBorder="1"/>
    <xf numFmtId="0" fontId="186" fillId="42" borderId="0" xfId="0" applyFont="1" applyFill="1" applyBorder="1"/>
    <xf numFmtId="0" fontId="185" fillId="42" borderId="0" xfId="0" applyFont="1" applyFill="1" applyBorder="1"/>
    <xf numFmtId="1" fontId="185" fillId="42" borderId="0" xfId="0" applyNumberFormat="1" applyFont="1" applyFill="1" applyBorder="1"/>
    <xf numFmtId="0" fontId="203" fillId="42" borderId="0" xfId="0" applyFont="1" applyFill="1" applyBorder="1"/>
    <xf numFmtId="173" fontId="185" fillId="42" borderId="25" xfId="798" applyNumberFormat="1" applyFont="1" applyFill="1" applyBorder="1"/>
    <xf numFmtId="0" fontId="185" fillId="42" borderId="25" xfId="0" applyFont="1" applyFill="1" applyBorder="1"/>
    <xf numFmtId="173" fontId="190" fillId="42" borderId="25" xfId="798" applyNumberFormat="1" applyFont="1" applyFill="1" applyBorder="1"/>
    <xf numFmtId="170" fontId="185" fillId="41" borderId="25" xfId="798" applyNumberFormat="1" applyFont="1" applyFill="1" applyBorder="1"/>
    <xf numFmtId="173" fontId="185" fillId="41" borderId="25" xfId="798" applyNumberFormat="1" applyFont="1" applyFill="1" applyBorder="1"/>
    <xf numFmtId="0" fontId="184" fillId="42" borderId="0" xfId="0" applyFont="1" applyFill="1" applyBorder="1"/>
    <xf numFmtId="173" fontId="188" fillId="41" borderId="1" xfId="798" applyNumberFormat="1" applyFont="1" applyFill="1" applyBorder="1"/>
    <xf numFmtId="173" fontId="185" fillId="41" borderId="1" xfId="798" applyNumberFormat="1" applyFont="1" applyFill="1" applyBorder="1"/>
    <xf numFmtId="173" fontId="188" fillId="42" borderId="25" xfId="798" applyNumberFormat="1" applyFont="1" applyFill="1" applyBorder="1"/>
    <xf numFmtId="1" fontId="185" fillId="42" borderId="25" xfId="0" applyNumberFormat="1" applyFont="1" applyFill="1" applyBorder="1"/>
    <xf numFmtId="0" fontId="185" fillId="0" borderId="25" xfId="0" applyFont="1" applyBorder="1"/>
    <xf numFmtId="9" fontId="185" fillId="42" borderId="0" xfId="0" applyNumberFormat="1" applyFont="1" applyFill="1" applyBorder="1"/>
    <xf numFmtId="0" fontId="185" fillId="42" borderId="0" xfId="0" applyFont="1" applyFill="1" applyBorder="1" applyAlignment="1">
      <alignment vertical="top"/>
    </xf>
    <xf numFmtId="4" fontId="185" fillId="42" borderId="0" xfId="95" applyNumberFormat="1" applyFont="1" applyFill="1" applyBorder="1" applyAlignment="1">
      <alignment horizontal="right"/>
    </xf>
    <xf numFmtId="17" fontId="185" fillId="0" borderId="46" xfId="0" applyNumberFormat="1" applyFont="1" applyBorder="1" applyAlignment="1">
      <alignment horizontal="center" vertical="center"/>
    </xf>
    <xf numFmtId="0" fontId="186" fillId="41" borderId="36" xfId="0" applyFont="1" applyFill="1" applyBorder="1"/>
    <xf numFmtId="0" fontId="185" fillId="42" borderId="36" xfId="0" applyNumberFormat="1" applyFont="1" applyFill="1" applyBorder="1"/>
    <xf numFmtId="0" fontId="202" fillId="42" borderId="36" xfId="0" applyFont="1" applyFill="1" applyBorder="1"/>
    <xf numFmtId="0" fontId="185" fillId="42" borderId="36" xfId="0" applyFont="1" applyFill="1" applyBorder="1"/>
    <xf numFmtId="0" fontId="186" fillId="42" borderId="36" xfId="0" applyFont="1" applyFill="1" applyBorder="1"/>
    <xf numFmtId="0" fontId="184" fillId="41" borderId="36" xfId="0" applyFont="1" applyFill="1" applyBorder="1"/>
    <xf numFmtId="0" fontId="185" fillId="41" borderId="50" xfId="0" applyFont="1" applyFill="1" applyBorder="1"/>
    <xf numFmtId="0" fontId="185" fillId="42" borderId="50" xfId="0" applyFont="1" applyFill="1" applyBorder="1"/>
    <xf numFmtId="0" fontId="185" fillId="0" borderId="50" xfId="0" applyFont="1" applyFill="1" applyBorder="1"/>
    <xf numFmtId="173" fontId="185" fillId="0" borderId="50" xfId="798" applyNumberFormat="1" applyFont="1" applyFill="1" applyBorder="1"/>
    <xf numFmtId="0" fontId="186" fillId="41" borderId="50" xfId="0" applyFont="1" applyFill="1" applyBorder="1"/>
    <xf numFmtId="0" fontId="185" fillId="0" borderId="50" xfId="0" applyFont="1" applyBorder="1"/>
    <xf numFmtId="17" fontId="186" fillId="0" borderId="8" xfId="0" applyNumberFormat="1" applyFont="1" applyBorder="1" applyAlignment="1">
      <alignment horizontal="center" vertical="center" wrapText="1"/>
    </xf>
    <xf numFmtId="170" fontId="186" fillId="42" borderId="6" xfId="798" applyNumberFormat="1" applyFont="1" applyFill="1" applyBorder="1"/>
    <xf numFmtId="170" fontId="189" fillId="42" borderId="6" xfId="798" applyNumberFormat="1" applyFont="1" applyFill="1" applyBorder="1"/>
    <xf numFmtId="170" fontId="186" fillId="41" borderId="6" xfId="798" applyNumberFormat="1" applyFont="1" applyFill="1" applyBorder="1"/>
    <xf numFmtId="0" fontId="187" fillId="41" borderId="6" xfId="798" applyFont="1" applyFill="1" applyBorder="1"/>
    <xf numFmtId="0" fontId="187" fillId="42" borderId="6" xfId="798" applyFont="1" applyFill="1" applyBorder="1"/>
    <xf numFmtId="170" fontId="187" fillId="42" borderId="6" xfId="798" applyNumberFormat="1" applyFont="1" applyFill="1" applyBorder="1"/>
    <xf numFmtId="0" fontId="186" fillId="42" borderId="6" xfId="0" applyFont="1" applyFill="1" applyBorder="1"/>
    <xf numFmtId="0" fontId="185" fillId="0" borderId="6" xfId="0" applyFont="1" applyBorder="1"/>
    <xf numFmtId="170" fontId="187" fillId="0" borderId="6" xfId="798" applyNumberFormat="1" applyFont="1" applyFill="1" applyBorder="1"/>
    <xf numFmtId="0" fontId="185" fillId="0" borderId="57" xfId="0" applyFont="1" applyBorder="1" applyAlignment="1">
      <alignment vertical="top"/>
    </xf>
    <xf numFmtId="0" fontId="186" fillId="41" borderId="58" xfId="0" applyFont="1" applyFill="1" applyBorder="1"/>
    <xf numFmtId="0" fontId="185" fillId="42" borderId="58" xfId="0" applyNumberFormat="1" applyFont="1" applyFill="1" applyBorder="1"/>
    <xf numFmtId="0" fontId="202" fillId="42" borderId="58" xfId="0" applyFont="1" applyFill="1" applyBorder="1"/>
    <xf numFmtId="0" fontId="185" fillId="42" borderId="58" xfId="0" applyFont="1" applyFill="1" applyBorder="1"/>
    <xf numFmtId="0" fontId="185" fillId="41" borderId="58" xfId="0" applyFont="1" applyFill="1" applyBorder="1"/>
    <xf numFmtId="0" fontId="186" fillId="42" borderId="58" xfId="0" applyFont="1" applyFill="1" applyBorder="1"/>
    <xf numFmtId="0" fontId="185" fillId="0" borderId="58" xfId="0" applyFont="1" applyBorder="1"/>
    <xf numFmtId="174" fontId="186" fillId="38" borderId="34" xfId="0" applyNumberFormat="1" applyFont="1" applyFill="1" applyBorder="1" applyAlignment="1">
      <alignment vertical="center"/>
    </xf>
    <xf numFmtId="174" fontId="186" fillId="38" borderId="35" xfId="0" applyNumberFormat="1" applyFont="1" applyFill="1" applyBorder="1" applyAlignment="1">
      <alignment vertical="center"/>
    </xf>
    <xf numFmtId="174" fontId="186" fillId="38" borderId="26" xfId="0" applyNumberFormat="1" applyFont="1" applyFill="1" applyBorder="1" applyAlignment="1">
      <alignment vertical="center"/>
    </xf>
    <xf numFmtId="170" fontId="186" fillId="41" borderId="15" xfId="798" applyNumberFormat="1" applyFont="1" applyFill="1" applyBorder="1"/>
    <xf numFmtId="170" fontId="185" fillId="41" borderId="2" xfId="798" applyNumberFormat="1" applyFont="1" applyFill="1" applyBorder="1"/>
    <xf numFmtId="0" fontId="185" fillId="41" borderId="63" xfId="0" applyFont="1" applyFill="1" applyBorder="1"/>
    <xf numFmtId="174" fontId="186" fillId="42" borderId="0" xfId="0" applyNumberFormat="1" applyFont="1" applyFill="1" applyBorder="1" applyAlignment="1">
      <alignment vertical="center"/>
    </xf>
    <xf numFmtId="174" fontId="186" fillId="42" borderId="13" xfId="0" applyNumberFormat="1" applyFont="1" applyFill="1" applyBorder="1" applyAlignment="1">
      <alignment vertical="center"/>
    </xf>
    <xf numFmtId="0" fontId="185" fillId="42" borderId="44" xfId="0" applyFont="1" applyFill="1" applyBorder="1"/>
    <xf numFmtId="0" fontId="185" fillId="42" borderId="44" xfId="0" applyFont="1" applyFill="1" applyBorder="1" applyAlignment="1">
      <alignment vertical="top"/>
    </xf>
    <xf numFmtId="170" fontId="186" fillId="41" borderId="8" xfId="798" applyNumberFormat="1" applyFont="1" applyFill="1" applyBorder="1"/>
    <xf numFmtId="173" fontId="185" fillId="41" borderId="46" xfId="798" applyNumberFormat="1" applyFont="1" applyFill="1" applyBorder="1"/>
    <xf numFmtId="0" fontId="185" fillId="41" borderId="55" xfId="0" applyFont="1" applyFill="1" applyBorder="1"/>
    <xf numFmtId="174" fontId="185" fillId="38" borderId="34" xfId="0" applyNumberFormat="1" applyFont="1" applyFill="1" applyBorder="1" applyAlignment="1">
      <alignment vertical="center"/>
    </xf>
    <xf numFmtId="169" fontId="204" fillId="38" borderId="34" xfId="0" applyNumberFormat="1" applyFont="1" applyFill="1" applyBorder="1"/>
    <xf numFmtId="174" fontId="185" fillId="38" borderId="35" xfId="0" applyNumberFormat="1" applyFont="1" applyFill="1" applyBorder="1" applyAlignment="1">
      <alignment vertical="center"/>
    </xf>
    <xf numFmtId="174" fontId="186" fillId="42" borderId="34" xfId="0" applyNumberFormat="1" applyFont="1" applyFill="1" applyBorder="1" applyAlignment="1">
      <alignment vertical="center"/>
    </xf>
    <xf numFmtId="169" fontId="204" fillId="42" borderId="34" xfId="0" applyNumberFormat="1" applyFont="1" applyFill="1" applyBorder="1"/>
    <xf numFmtId="170" fontId="187" fillId="41" borderId="6" xfId="798" applyNumberFormat="1" applyFont="1" applyFill="1" applyBorder="1"/>
    <xf numFmtId="170" fontId="187" fillId="41" borderId="15" xfId="798" applyNumberFormat="1" applyFont="1" applyFill="1" applyBorder="1"/>
    <xf numFmtId="0" fontId="185" fillId="42" borderId="63" xfId="0" applyFont="1" applyFill="1" applyBorder="1"/>
    <xf numFmtId="0" fontId="187" fillId="41" borderId="8" xfId="798" applyFont="1" applyFill="1" applyBorder="1"/>
    <xf numFmtId="0" fontId="186" fillId="41" borderId="55" xfId="0" applyFont="1" applyFill="1" applyBorder="1"/>
    <xf numFmtId="0" fontId="185" fillId="41" borderId="59" xfId="0" applyFont="1" applyFill="1" applyBorder="1"/>
    <xf numFmtId="170" fontId="186" fillId="41" borderId="56" xfId="798" applyNumberFormat="1" applyFont="1" applyFill="1" applyBorder="1"/>
    <xf numFmtId="0" fontId="185" fillId="41" borderId="51" xfId="0" applyFont="1" applyFill="1" applyBorder="1"/>
    <xf numFmtId="0" fontId="185" fillId="42" borderId="37" xfId="0" applyFont="1" applyFill="1" applyBorder="1"/>
    <xf numFmtId="0" fontId="186" fillId="41" borderId="8" xfId="0" applyFont="1" applyFill="1" applyBorder="1"/>
    <xf numFmtId="0" fontId="185" fillId="41" borderId="46" xfId="0" applyFont="1" applyFill="1" applyBorder="1"/>
    <xf numFmtId="1" fontId="185" fillId="41" borderId="46" xfId="0" applyNumberFormat="1" applyFont="1" applyFill="1" applyBorder="1"/>
    <xf numFmtId="169" fontId="186" fillId="47" borderId="26" xfId="0" applyNumberFormat="1" applyFont="1" applyFill="1" applyBorder="1"/>
    <xf numFmtId="177" fontId="205" fillId="42" borderId="0" xfId="0" applyNumberFormat="1" applyFont="1" applyFill="1" applyBorder="1" applyAlignment="1">
      <alignment horizontal="center"/>
    </xf>
    <xf numFmtId="177" fontId="187" fillId="44" borderId="48" xfId="0" applyNumberFormat="1" applyFont="1" applyFill="1" applyBorder="1" applyAlignment="1">
      <alignment horizontal="center" vertical="top" wrapText="1"/>
    </xf>
    <xf numFmtId="177" fontId="187" fillId="45" borderId="1" xfId="0" applyNumberFormat="1" applyFont="1" applyFill="1" applyBorder="1" applyAlignment="1">
      <alignment horizontal="center" vertical="top" wrapText="1"/>
    </xf>
    <xf numFmtId="177" fontId="187" fillId="37" borderId="47" xfId="0" applyNumberFormat="1" applyFont="1" applyFill="1" applyBorder="1" applyAlignment="1">
      <alignment horizontal="center" vertical="top" wrapText="1"/>
    </xf>
    <xf numFmtId="177" fontId="186" fillId="47" borderId="34" xfId="0" applyNumberFormat="1" applyFont="1" applyFill="1" applyBorder="1" applyAlignment="1">
      <alignment horizontal="center" vertical="center"/>
    </xf>
    <xf numFmtId="177" fontId="185" fillId="42" borderId="0" xfId="0" applyNumberFormat="1" applyFont="1" applyFill="1" applyBorder="1" applyAlignment="1">
      <alignment horizontal="center"/>
    </xf>
    <xf numFmtId="177" fontId="185" fillId="41" borderId="49" xfId="0" applyNumberFormat="1" applyFont="1" applyFill="1" applyBorder="1" applyAlignment="1">
      <alignment horizontal="center" vertical="center"/>
    </xf>
    <xf numFmtId="177" fontId="185" fillId="41" borderId="25" xfId="0" applyNumberFormat="1" applyFont="1" applyFill="1" applyBorder="1" applyAlignment="1">
      <alignment horizontal="center" vertical="center"/>
    </xf>
    <xf numFmtId="177" fontId="185" fillId="41" borderId="50" xfId="0" applyNumberFormat="1" applyFont="1" applyFill="1" applyBorder="1" applyAlignment="1">
      <alignment horizontal="center" vertical="center"/>
    </xf>
    <xf numFmtId="177" fontId="185" fillId="44" borderId="49" xfId="0" applyNumberFormat="1" applyFont="1" applyFill="1" applyBorder="1" applyAlignment="1">
      <alignment horizontal="center" vertical="center"/>
    </xf>
    <xf numFmtId="177" fontId="185" fillId="46" borderId="25" xfId="0" applyNumberFormat="1" applyFont="1" applyFill="1" applyBorder="1" applyAlignment="1">
      <alignment horizontal="center" vertical="center"/>
    </xf>
    <xf numFmtId="177" fontId="185" fillId="37" borderId="50" xfId="0" applyNumberFormat="1" applyFont="1" applyFill="1" applyBorder="1" applyAlignment="1">
      <alignment horizontal="center" vertical="center"/>
    </xf>
    <xf numFmtId="177" fontId="185" fillId="41" borderId="62" xfId="0" applyNumberFormat="1" applyFont="1" applyFill="1" applyBorder="1" applyAlignment="1">
      <alignment horizontal="center" vertical="center"/>
    </xf>
    <xf numFmtId="177" fontId="185" fillId="41" borderId="2" xfId="0" applyNumberFormat="1" applyFont="1" applyFill="1" applyBorder="1" applyAlignment="1">
      <alignment horizontal="center" vertical="center"/>
    </xf>
    <xf numFmtId="177" fontId="185" fillId="41" borderId="63" xfId="0" applyNumberFormat="1" applyFont="1" applyFill="1" applyBorder="1" applyAlignment="1">
      <alignment horizontal="center" vertical="center"/>
    </xf>
    <xf numFmtId="177" fontId="185" fillId="42" borderId="35" xfId="0" applyNumberFormat="1" applyFont="1" applyFill="1" applyBorder="1" applyAlignment="1">
      <alignment horizontal="center" vertical="center"/>
    </xf>
    <xf numFmtId="177" fontId="185" fillId="41" borderId="61" xfId="0" applyNumberFormat="1" applyFont="1" applyFill="1" applyBorder="1" applyAlignment="1">
      <alignment horizontal="center" vertical="center"/>
    </xf>
    <xf numFmtId="177" fontId="185" fillId="41" borderId="46" xfId="0" applyNumberFormat="1" applyFont="1" applyFill="1" applyBorder="1" applyAlignment="1">
      <alignment horizontal="center" vertical="center"/>
    </xf>
    <xf numFmtId="177" fontId="185" fillId="41" borderId="55" xfId="0" applyNumberFormat="1" applyFont="1" applyFill="1" applyBorder="1" applyAlignment="1">
      <alignment horizontal="center" vertical="center"/>
    </xf>
    <xf numFmtId="177" fontId="185" fillId="44" borderId="49" xfId="0" applyNumberFormat="1" applyFont="1" applyFill="1" applyBorder="1" applyAlignment="1">
      <alignment horizontal="center" vertical="center" wrapText="1"/>
    </xf>
    <xf numFmtId="177" fontId="185" fillId="37" borderId="50" xfId="11177" applyNumberFormat="1" applyFont="1" applyFill="1" applyBorder="1" applyAlignment="1">
      <alignment horizontal="center" vertical="center"/>
    </xf>
    <xf numFmtId="177" fontId="185" fillId="41" borderId="51" xfId="0" applyNumberFormat="1" applyFont="1" applyFill="1" applyBorder="1" applyAlignment="1">
      <alignment horizontal="center" vertical="center"/>
    </xf>
    <xf numFmtId="177" fontId="186" fillId="42" borderId="44" xfId="0" applyNumberFormat="1" applyFont="1" applyFill="1" applyBorder="1" applyAlignment="1">
      <alignment horizontal="center" vertical="center"/>
    </xf>
    <xf numFmtId="177" fontId="186" fillId="42" borderId="37" xfId="0" applyNumberFormat="1" applyFont="1" applyFill="1" applyBorder="1" applyAlignment="1">
      <alignment horizontal="center" vertical="center"/>
    </xf>
    <xf numFmtId="177" fontId="185" fillId="43" borderId="34" xfId="0" applyNumberFormat="1" applyFont="1" applyFill="1" applyBorder="1" applyAlignment="1">
      <alignment horizontal="center" vertical="center"/>
    </xf>
    <xf numFmtId="177" fontId="185" fillId="43" borderId="35" xfId="0" applyNumberFormat="1" applyFont="1" applyFill="1" applyBorder="1" applyAlignment="1">
      <alignment horizontal="center" vertical="center"/>
    </xf>
    <xf numFmtId="177" fontId="185" fillId="41" borderId="61" xfId="0" applyNumberFormat="1" applyFont="1" applyFill="1" applyBorder="1" applyAlignment="1">
      <alignment horizontal="center" vertical="center" wrapText="1"/>
    </xf>
    <xf numFmtId="177" fontId="185" fillId="41" borderId="55" xfId="11177" applyNumberFormat="1" applyFont="1" applyFill="1" applyBorder="1" applyAlignment="1">
      <alignment horizontal="center" vertical="center"/>
    </xf>
    <xf numFmtId="177" fontId="185" fillId="41" borderId="49" xfId="0" applyNumberFormat="1" applyFont="1" applyFill="1" applyBorder="1" applyAlignment="1">
      <alignment horizontal="center" vertical="center" wrapText="1"/>
    </xf>
    <xf numFmtId="177" fontId="185" fillId="41" borderId="50" xfId="11177" applyNumberFormat="1" applyFont="1" applyFill="1" applyBorder="1" applyAlignment="1">
      <alignment horizontal="center" vertical="center"/>
    </xf>
    <xf numFmtId="177" fontId="185" fillId="41" borderId="63" xfId="11177" applyNumberFormat="1" applyFont="1" applyFill="1" applyBorder="1" applyAlignment="1">
      <alignment horizontal="center" vertical="center"/>
    </xf>
    <xf numFmtId="177" fontId="185" fillId="44" borderId="49" xfId="0" applyNumberFormat="1" applyFont="1" applyFill="1" applyBorder="1" applyAlignment="1">
      <alignment horizontal="center"/>
    </xf>
    <xf numFmtId="177" fontId="185" fillId="37" borderId="50" xfId="0" applyNumberFormat="1" applyFont="1" applyFill="1" applyBorder="1" applyAlignment="1">
      <alignment horizontal="center"/>
    </xf>
    <xf numFmtId="177" fontId="185" fillId="41" borderId="62" xfId="0" applyNumberFormat="1" applyFont="1" applyFill="1" applyBorder="1" applyAlignment="1">
      <alignment horizontal="center" vertical="center" wrapText="1"/>
    </xf>
    <xf numFmtId="177" fontId="185" fillId="0" borderId="0" xfId="0" applyNumberFormat="1" applyFont="1" applyFill="1" applyBorder="1" applyAlignment="1">
      <alignment horizontal="center" vertical="center"/>
    </xf>
    <xf numFmtId="177" fontId="185" fillId="0" borderId="0" xfId="0" applyNumberFormat="1" applyFont="1" applyFill="1" applyBorder="1" applyAlignment="1">
      <alignment horizontal="center"/>
    </xf>
    <xf numFmtId="177" fontId="185" fillId="0" borderId="0" xfId="0" applyNumberFormat="1" applyFont="1" applyBorder="1" applyAlignment="1">
      <alignment horizontal="center"/>
    </xf>
    <xf numFmtId="177" fontId="187" fillId="0" borderId="0" xfId="0" applyNumberFormat="1" applyFont="1" applyFill="1" applyBorder="1" applyAlignment="1">
      <alignment horizontal="center"/>
    </xf>
    <xf numFmtId="177" fontId="185" fillId="0" borderId="0" xfId="0" applyNumberFormat="1" applyFont="1" applyAlignment="1">
      <alignment horizontal="center"/>
    </xf>
    <xf numFmtId="175" fontId="198" fillId="0" borderId="0" xfId="11177" applyNumberFormat="1" applyFont="1" applyBorder="1" applyAlignment="1" applyProtection="1">
      <alignment horizontal="right" vertical="center"/>
    </xf>
    <xf numFmtId="0" fontId="206" fillId="48" borderId="0" xfId="0" applyFont="1" applyFill="1"/>
    <xf numFmtId="0" fontId="207" fillId="48" borderId="25" xfId="0" applyFont="1" applyFill="1" applyBorder="1" applyAlignment="1">
      <alignment horizontal="center"/>
    </xf>
    <xf numFmtId="175" fontId="207" fillId="48" borderId="25" xfId="0" applyNumberFormat="1" applyFont="1" applyFill="1" applyBorder="1" applyAlignment="1">
      <alignment horizontal="center"/>
    </xf>
    <xf numFmtId="175" fontId="208" fillId="48" borderId="25" xfId="0" applyNumberFormat="1" applyFont="1" applyFill="1" applyBorder="1" applyAlignment="1">
      <alignment horizontal="center"/>
    </xf>
    <xf numFmtId="175" fontId="208" fillId="0" borderId="0" xfId="0" applyNumberFormat="1" applyFont="1" applyAlignment="1">
      <alignment horizontal="center"/>
    </xf>
    <xf numFmtId="175" fontId="207" fillId="0" borderId="0" xfId="0" applyNumberFormat="1" applyFont="1" applyAlignment="1">
      <alignment horizontal="center"/>
    </xf>
    <xf numFmtId="175" fontId="207" fillId="0" borderId="0" xfId="0" applyNumberFormat="1" applyFont="1" applyFill="1" applyAlignment="1">
      <alignment horizontal="center"/>
    </xf>
    <xf numFmtId="0" fontId="207" fillId="0" borderId="0" xfId="0" applyFont="1"/>
    <xf numFmtId="0" fontId="207" fillId="0" borderId="0" xfId="0" applyFont="1" applyAlignment="1">
      <alignment horizontal="center"/>
    </xf>
    <xf numFmtId="0" fontId="207" fillId="0" borderId="0" xfId="0" applyFont="1" applyFill="1"/>
    <xf numFmtId="175" fontId="207" fillId="49" borderId="0" xfId="0" applyNumberFormat="1" applyFont="1" applyFill="1" applyAlignment="1">
      <alignment horizontal="center"/>
    </xf>
    <xf numFmtId="14" fontId="210" fillId="48" borderId="0" xfId="0" applyNumberFormat="1" applyFont="1" applyFill="1" applyBorder="1" applyAlignment="1">
      <alignment horizontal="center"/>
    </xf>
    <xf numFmtId="175" fontId="210" fillId="48" borderId="0" xfId="11177" applyNumberFormat="1" applyFont="1" applyFill="1" applyBorder="1" applyAlignment="1">
      <alignment horizontal="center"/>
    </xf>
    <xf numFmtId="175" fontId="210" fillId="48" borderId="0" xfId="0" applyNumberFormat="1" applyFont="1" applyFill="1" applyBorder="1" applyAlignment="1">
      <alignment horizontal="center"/>
    </xf>
    <xf numFmtId="175" fontId="211" fillId="48" borderId="0" xfId="0" applyNumberFormat="1" applyFont="1" applyFill="1" applyBorder="1" applyAlignment="1">
      <alignment horizontal="center"/>
    </xf>
    <xf numFmtId="0" fontId="207" fillId="0" borderId="0" xfId="0" applyFont="1" applyFill="1" applyAlignment="1">
      <alignment horizontal="center"/>
    </xf>
    <xf numFmtId="175" fontId="208" fillId="0" borderId="0" xfId="0" applyNumberFormat="1" applyFont="1" applyFill="1" applyAlignment="1">
      <alignment horizontal="center"/>
    </xf>
    <xf numFmtId="175" fontId="207" fillId="39" borderId="0" xfId="0" applyNumberFormat="1" applyFont="1" applyFill="1" applyAlignment="1">
      <alignment horizontal="center"/>
    </xf>
    <xf numFmtId="175" fontId="207" fillId="47" borderId="0" xfId="0" applyNumberFormat="1" applyFont="1" applyFill="1" applyAlignment="1">
      <alignment horizontal="center"/>
    </xf>
    <xf numFmtId="175" fontId="207" fillId="40" borderId="0" xfId="0" applyNumberFormat="1" applyFont="1" applyFill="1" applyAlignment="1">
      <alignment horizontal="center"/>
    </xf>
    <xf numFmtId="14" fontId="209" fillId="49" borderId="25" xfId="0" applyNumberFormat="1" applyFont="1" applyFill="1" applyBorder="1" applyAlignment="1">
      <alignment horizontal="center"/>
    </xf>
    <xf numFmtId="175" fontId="209" fillId="49" borderId="25" xfId="11177" applyNumberFormat="1" applyFont="1" applyFill="1" applyBorder="1" applyAlignment="1">
      <alignment horizontal="center"/>
    </xf>
    <xf numFmtId="175" fontId="209" fillId="49" borderId="25" xfId="0" applyNumberFormat="1" applyFont="1" applyFill="1" applyBorder="1" applyAlignment="1">
      <alignment horizontal="center"/>
    </xf>
    <xf numFmtId="175" fontId="208" fillId="49" borderId="25" xfId="0" applyNumberFormat="1" applyFont="1" applyFill="1" applyBorder="1" applyAlignment="1">
      <alignment horizontal="center"/>
    </xf>
    <xf numFmtId="175" fontId="207" fillId="49" borderId="25" xfId="0" applyNumberFormat="1" applyFont="1" applyFill="1" applyBorder="1" applyAlignment="1">
      <alignment horizontal="center"/>
    </xf>
    <xf numFmtId="175" fontId="207" fillId="0" borderId="0" xfId="11177" applyNumberFormat="1" applyFont="1" applyFill="1" applyAlignment="1">
      <alignment horizontal="center"/>
    </xf>
    <xf numFmtId="177" fontId="186" fillId="47" borderId="35" xfId="0" applyNumberFormat="1" applyFont="1" applyFill="1" applyBorder="1" applyAlignment="1">
      <alignment horizontal="center" vertical="center"/>
    </xf>
    <xf numFmtId="4" fontId="185" fillId="42" borderId="25" xfId="798" applyNumberFormat="1" applyFont="1" applyFill="1" applyBorder="1"/>
    <xf numFmtId="0" fontId="186" fillId="43" borderId="53" xfId="0" applyFont="1" applyFill="1" applyBorder="1" applyAlignment="1">
      <alignment horizontal="center" vertical="center"/>
    </xf>
    <xf numFmtId="0" fontId="186" fillId="43" borderId="54" xfId="0" applyFont="1" applyFill="1" applyBorder="1" applyAlignment="1">
      <alignment horizontal="center" vertical="center"/>
    </xf>
    <xf numFmtId="1" fontId="188" fillId="0" borderId="46" xfId="0" applyNumberFormat="1" applyFont="1" applyBorder="1" applyAlignment="1">
      <alignment horizontal="center" vertical="center"/>
    </xf>
    <xf numFmtId="1" fontId="188" fillId="0" borderId="55" xfId="0" applyNumberFormat="1" applyFont="1" applyBorder="1" applyAlignment="1">
      <alignment horizontal="center" vertical="center"/>
    </xf>
    <xf numFmtId="177" fontId="185" fillId="42" borderId="13" xfId="0" applyNumberFormat="1" applyFont="1" applyFill="1" applyBorder="1" applyAlignment="1">
      <alignment horizontal="center"/>
    </xf>
    <xf numFmtId="177" fontId="187" fillId="50" borderId="47" xfId="0" applyNumberFormat="1" applyFont="1" applyFill="1" applyBorder="1" applyAlignment="1">
      <alignment horizontal="center" vertical="top" wrapText="1"/>
    </xf>
    <xf numFmtId="177" fontId="185" fillId="50" borderId="52" xfId="0" applyNumberFormat="1" applyFont="1" applyFill="1" applyBorder="1" applyAlignment="1">
      <alignment horizontal="center" vertical="center"/>
    </xf>
    <xf numFmtId="177" fontId="185" fillId="50" borderId="35" xfId="0" applyNumberFormat="1" applyFont="1" applyFill="1" applyBorder="1" applyAlignment="1">
      <alignment horizontal="center" vertical="center"/>
    </xf>
    <xf numFmtId="177" fontId="185" fillId="50" borderId="50" xfId="11177" applyNumberFormat="1" applyFont="1" applyFill="1" applyBorder="1" applyAlignment="1">
      <alignment horizontal="center" vertical="center"/>
    </xf>
    <xf numFmtId="177" fontId="185" fillId="50" borderId="44" xfId="0" applyNumberFormat="1" applyFont="1" applyFill="1" applyBorder="1" applyAlignment="1">
      <alignment horizontal="center" vertical="center"/>
    </xf>
    <xf numFmtId="177" fontId="185" fillId="50" borderId="50" xfId="0" applyNumberFormat="1" applyFont="1" applyFill="1" applyBorder="1" applyAlignment="1">
      <alignment horizontal="center" vertical="center"/>
    </xf>
    <xf numFmtId="177" fontId="185" fillId="50" borderId="50" xfId="0" applyNumberFormat="1" applyFont="1" applyFill="1" applyBorder="1" applyAlignment="1">
      <alignment horizontal="center"/>
    </xf>
    <xf numFmtId="177" fontId="185" fillId="42" borderId="0" xfId="0" applyNumberFormat="1" applyFont="1" applyFill="1" applyBorder="1" applyAlignment="1">
      <alignment horizontal="center" vertical="center"/>
    </xf>
    <xf numFmtId="177" fontId="186" fillId="50" borderId="64" xfId="0" applyNumberFormat="1" applyFont="1" applyFill="1" applyBorder="1" applyAlignment="1">
      <alignment horizontal="center" vertical="center"/>
    </xf>
    <xf numFmtId="0" fontId="206" fillId="48" borderId="0" xfId="0" applyFont="1" applyFill="1" applyAlignment="1">
      <alignment horizontal="center"/>
    </xf>
    <xf numFmtId="0" fontId="212" fillId="0" borderId="0" xfId="0" applyFont="1"/>
    <xf numFmtId="177" fontId="213" fillId="42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2" fontId="205" fillId="0" borderId="0" xfId="0" applyNumberFormat="1" applyFont="1" applyFill="1" applyBorder="1"/>
    <xf numFmtId="4" fontId="205" fillId="0" borderId="0" xfId="0" applyNumberFormat="1" applyFont="1" applyFill="1" applyBorder="1"/>
    <xf numFmtId="4" fontId="185" fillId="0" borderId="0" xfId="0" applyNumberFormat="1" applyFont="1" applyFill="1" applyBorder="1"/>
    <xf numFmtId="174" fontId="186" fillId="38" borderId="64" xfId="0" applyNumberFormat="1" applyFont="1" applyFill="1" applyBorder="1" applyAlignment="1">
      <alignment vertical="center"/>
    </xf>
    <xf numFmtId="169" fontId="204" fillId="42" borderId="64" xfId="0" applyNumberFormat="1" applyFont="1" applyFill="1" applyBorder="1"/>
    <xf numFmtId="169" fontId="204" fillId="42" borderId="58" xfId="0" applyNumberFormat="1" applyFont="1" applyFill="1" applyBorder="1"/>
    <xf numFmtId="169" fontId="204" fillId="38" borderId="64" xfId="0" applyNumberFormat="1" applyFont="1" applyFill="1" applyBorder="1"/>
    <xf numFmtId="177" fontId="186" fillId="42" borderId="64" xfId="0" applyNumberFormat="1" applyFont="1" applyFill="1" applyBorder="1" applyAlignment="1">
      <alignment horizontal="center" vertical="center"/>
    </xf>
    <xf numFmtId="177" fontId="186" fillId="0" borderId="64" xfId="0" applyNumberFormat="1" applyFont="1" applyFill="1" applyBorder="1" applyAlignment="1">
      <alignment horizontal="center" vertical="center"/>
    </xf>
    <xf numFmtId="177" fontId="185" fillId="50" borderId="64" xfId="0" applyNumberFormat="1" applyFont="1" applyFill="1" applyBorder="1" applyAlignment="1">
      <alignment horizontal="center" vertical="center"/>
    </xf>
    <xf numFmtId="177" fontId="185" fillId="42" borderId="64" xfId="11177" applyNumberFormat="1" applyFont="1" applyFill="1" applyBorder="1" applyAlignment="1">
      <alignment horizontal="center" vertical="center"/>
    </xf>
    <xf numFmtId="169" fontId="204" fillId="38" borderId="35" xfId="0" applyNumberFormat="1" applyFont="1" applyFill="1" applyBorder="1"/>
    <xf numFmtId="0" fontId="186" fillId="41" borderId="37" xfId="0" applyFont="1" applyFill="1" applyBorder="1"/>
    <xf numFmtId="172" fontId="186" fillId="42" borderId="0" xfId="0" applyNumberFormat="1" applyFont="1" applyFill="1" applyBorder="1" applyAlignment="1">
      <alignment horizontal="left"/>
    </xf>
    <xf numFmtId="177" fontId="185" fillId="44" borderId="62" xfId="0" applyNumberFormat="1" applyFont="1" applyFill="1" applyBorder="1" applyAlignment="1">
      <alignment horizontal="center" vertical="center"/>
    </xf>
    <xf numFmtId="177" fontId="185" fillId="37" borderId="63" xfId="0" applyNumberFormat="1" applyFont="1" applyFill="1" applyBorder="1" applyAlignment="1">
      <alignment horizontal="center" vertical="center"/>
    </xf>
    <xf numFmtId="177" fontId="185" fillId="50" borderId="65" xfId="0" applyNumberFormat="1" applyFont="1" applyFill="1" applyBorder="1" applyAlignment="1">
      <alignment horizontal="center" vertical="center"/>
    </xf>
    <xf numFmtId="170" fontId="186" fillId="42" borderId="15" xfId="798" applyNumberFormat="1" applyFont="1" applyFill="1" applyBorder="1"/>
    <xf numFmtId="173" fontId="185" fillId="42" borderId="2" xfId="798" applyNumberFormat="1" applyFont="1" applyFill="1" applyBorder="1"/>
    <xf numFmtId="175" fontId="186" fillId="43" borderId="64" xfId="0" applyNumberFormat="1" applyFont="1" applyFill="1" applyBorder="1" applyAlignment="1">
      <alignment horizontal="center" vertical="center" wrapText="1"/>
    </xf>
    <xf numFmtId="177" fontId="186" fillId="50" borderId="54" xfId="0" applyNumberFormat="1" applyFont="1" applyFill="1" applyBorder="1" applyAlignment="1">
      <alignment horizontal="center" vertical="center"/>
    </xf>
    <xf numFmtId="0" fontId="186" fillId="43" borderId="64" xfId="0" applyFont="1" applyFill="1" applyBorder="1" applyAlignment="1">
      <alignment horizontal="center" vertical="center"/>
    </xf>
    <xf numFmtId="177" fontId="185" fillId="41" borderId="8" xfId="0" applyNumberFormat="1" applyFont="1" applyFill="1" applyBorder="1" applyAlignment="1">
      <alignment horizontal="center" vertical="center"/>
    </xf>
    <xf numFmtId="169" fontId="186" fillId="47" borderId="64" xfId="0" applyNumberFormat="1" applyFont="1" applyFill="1" applyBorder="1"/>
    <xf numFmtId="177" fontId="185" fillId="41" borderId="52" xfId="11177" applyNumberFormat="1" applyFont="1" applyFill="1" applyBorder="1" applyAlignment="1">
      <alignment horizontal="center" vertical="center"/>
    </xf>
    <xf numFmtId="178" fontId="0" fillId="0" borderId="0" xfId="0" applyNumberFormat="1"/>
    <xf numFmtId="178" fontId="0" fillId="37" borderId="3" xfId="0" applyNumberFormat="1" applyFill="1" applyBorder="1"/>
    <xf numFmtId="178" fontId="0" fillId="37" borderId="4" xfId="0" applyNumberFormat="1" applyFill="1" applyBorder="1"/>
    <xf numFmtId="178" fontId="153" fillId="37" borderId="3" xfId="0" applyNumberFormat="1" applyFont="1" applyFill="1" applyBorder="1"/>
    <xf numFmtId="178" fontId="153" fillId="37" borderId="4" xfId="0" applyNumberFormat="1" applyFont="1" applyFill="1" applyBorder="1"/>
    <xf numFmtId="178" fontId="0" fillId="37" borderId="5" xfId="0" applyNumberFormat="1" applyFill="1" applyBorder="1"/>
    <xf numFmtId="178" fontId="0" fillId="37" borderId="6" xfId="0" applyNumberFormat="1" applyFill="1" applyBorder="1"/>
    <xf numFmtId="178" fontId="192" fillId="37" borderId="7" xfId="0" applyNumberFormat="1" applyFont="1" applyFill="1" applyBorder="1" applyAlignment="1">
      <alignment horizontal="right"/>
    </xf>
    <xf numFmtId="178" fontId="0" fillId="37" borderId="8" xfId="0" applyNumberFormat="1" applyFill="1" applyBorder="1"/>
    <xf numFmtId="178" fontId="0" fillId="0" borderId="0" xfId="0" applyNumberFormat="1" applyFill="1"/>
    <xf numFmtId="178" fontId="0" fillId="0" borderId="0" xfId="11177" applyNumberFormat="1" applyFont="1" applyFill="1"/>
    <xf numFmtId="178" fontId="0" fillId="0" borderId="0" xfId="0" applyNumberFormat="1" applyBorder="1"/>
    <xf numFmtId="178" fontId="153" fillId="0" borderId="0" xfId="0" applyNumberFormat="1" applyFont="1" applyFill="1" applyBorder="1"/>
    <xf numFmtId="178" fontId="0" fillId="0" borderId="0" xfId="0" applyNumberFormat="1" applyFill="1" applyBorder="1"/>
    <xf numFmtId="0" fontId="203" fillId="42" borderId="37" xfId="0" applyFont="1" applyFill="1" applyBorder="1"/>
    <xf numFmtId="177" fontId="185" fillId="0" borderId="52" xfId="0" applyNumberFormat="1" applyFont="1" applyFill="1" applyBorder="1" applyAlignment="1">
      <alignment horizontal="center" vertical="center"/>
    </xf>
    <xf numFmtId="177" fontId="185" fillId="0" borderId="65" xfId="0" applyNumberFormat="1" applyFont="1" applyFill="1" applyBorder="1" applyAlignment="1">
      <alignment horizontal="center" vertical="center"/>
    </xf>
    <xf numFmtId="177" fontId="185" fillId="0" borderId="35" xfId="0" applyNumberFormat="1" applyFont="1" applyFill="1" applyBorder="1" applyAlignment="1">
      <alignment horizontal="center" vertical="center"/>
    </xf>
    <xf numFmtId="177" fontId="185" fillId="0" borderId="50" xfId="11177" applyNumberFormat="1" applyFont="1" applyFill="1" applyBorder="1" applyAlignment="1">
      <alignment horizontal="center" vertical="center"/>
    </xf>
    <xf numFmtId="177" fontId="185" fillId="0" borderId="50" xfId="0" applyNumberFormat="1" applyFont="1" applyFill="1" applyBorder="1" applyAlignment="1">
      <alignment horizontal="center" vertical="center"/>
    </xf>
    <xf numFmtId="177" fontId="185" fillId="0" borderId="50" xfId="0" applyNumberFormat="1" applyFont="1" applyFill="1" applyBorder="1" applyAlignment="1">
      <alignment horizontal="center"/>
    </xf>
    <xf numFmtId="177" fontId="185" fillId="37" borderId="69" xfId="0" applyNumberFormat="1" applyFont="1" applyFill="1" applyBorder="1" applyAlignment="1">
      <alignment horizontal="center" vertical="center"/>
    </xf>
    <xf numFmtId="177" fontId="185" fillId="37" borderId="65" xfId="0" applyNumberFormat="1" applyFont="1" applyFill="1" applyBorder="1" applyAlignment="1">
      <alignment horizontal="center" vertical="center"/>
    </xf>
    <xf numFmtId="177" fontId="185" fillId="0" borderId="37" xfId="11177" applyNumberFormat="1" applyFont="1" applyFill="1" applyBorder="1" applyAlignment="1">
      <alignment horizontal="center" vertical="center"/>
    </xf>
    <xf numFmtId="177" fontId="185" fillId="41" borderId="69" xfId="0" applyNumberFormat="1" applyFont="1" applyFill="1" applyBorder="1" applyAlignment="1">
      <alignment horizontal="center" vertical="center"/>
    </xf>
    <xf numFmtId="177" fontId="185" fillId="41" borderId="65" xfId="0" applyNumberFormat="1" applyFont="1" applyFill="1" applyBorder="1" applyAlignment="1">
      <alignment horizontal="center" vertical="center"/>
    </xf>
    <xf numFmtId="0" fontId="186" fillId="41" borderId="57" xfId="0" applyFont="1" applyFill="1" applyBorder="1"/>
    <xf numFmtId="0" fontId="186" fillId="41" borderId="59" xfId="0" applyFont="1" applyFill="1" applyBorder="1"/>
    <xf numFmtId="177" fontId="185" fillId="41" borderId="70" xfId="0" applyNumberFormat="1" applyFont="1" applyFill="1" applyBorder="1" applyAlignment="1">
      <alignment horizontal="center" vertical="center"/>
    </xf>
    <xf numFmtId="177" fontId="185" fillId="37" borderId="69" xfId="11177" applyNumberFormat="1" applyFont="1" applyFill="1" applyBorder="1" applyAlignment="1">
      <alignment horizontal="center" vertical="center"/>
    </xf>
    <xf numFmtId="177" fontId="185" fillId="41" borderId="71" xfId="0" applyNumberFormat="1" applyFont="1" applyFill="1" applyBorder="1" applyAlignment="1">
      <alignment horizontal="center" vertical="center"/>
    </xf>
    <xf numFmtId="0" fontId="185" fillId="0" borderId="35" xfId="0" applyFont="1" applyFill="1" applyBorder="1"/>
    <xf numFmtId="177" fontId="185" fillId="41" borderId="70" xfId="11177" applyNumberFormat="1" applyFont="1" applyFill="1" applyBorder="1" applyAlignment="1">
      <alignment horizontal="center" vertical="center"/>
    </xf>
    <xf numFmtId="177" fontId="185" fillId="41" borderId="6" xfId="0" applyNumberFormat="1" applyFont="1" applyFill="1" applyBorder="1" applyAlignment="1">
      <alignment horizontal="center" vertical="center" wrapText="1"/>
    </xf>
    <xf numFmtId="177" fontId="185" fillId="41" borderId="69" xfId="11177" applyNumberFormat="1" applyFont="1" applyFill="1" applyBorder="1" applyAlignment="1">
      <alignment horizontal="center" vertical="center"/>
    </xf>
    <xf numFmtId="177" fontId="185" fillId="41" borderId="65" xfId="11177" applyNumberFormat="1" applyFont="1" applyFill="1" applyBorder="1" applyAlignment="1">
      <alignment horizontal="center" vertical="center"/>
    </xf>
    <xf numFmtId="177" fontId="185" fillId="37" borderId="69" xfId="0" applyNumberFormat="1" applyFont="1" applyFill="1" applyBorder="1" applyAlignment="1">
      <alignment horizontal="center"/>
    </xf>
    <xf numFmtId="0" fontId="184" fillId="41" borderId="57" xfId="0" applyFont="1" applyFill="1" applyBorder="1"/>
    <xf numFmtId="0" fontId="184" fillId="41" borderId="58" xfId="0" applyFont="1" applyFill="1" applyBorder="1"/>
    <xf numFmtId="169" fontId="204" fillId="42" borderId="0" xfId="0" applyNumberFormat="1" applyFont="1" applyFill="1" applyBorder="1"/>
    <xf numFmtId="174" fontId="186" fillId="38" borderId="13" xfId="0" applyNumberFormat="1" applyFont="1" applyFill="1" applyBorder="1" applyAlignment="1">
      <alignment vertical="center"/>
    </xf>
    <xf numFmtId="169" fontId="204" fillId="38" borderId="59" xfId="0" applyNumberFormat="1" applyFont="1" applyFill="1" applyBorder="1"/>
    <xf numFmtId="177" fontId="185" fillId="43" borderId="13" xfId="0" applyNumberFormat="1" applyFont="1" applyFill="1" applyBorder="1" applyAlignment="1">
      <alignment horizontal="center" vertical="center"/>
    </xf>
    <xf numFmtId="177" fontId="185" fillId="43" borderId="44" xfId="0" applyNumberFormat="1" applyFont="1" applyFill="1" applyBorder="1" applyAlignment="1">
      <alignment horizontal="center" vertical="center"/>
    </xf>
    <xf numFmtId="177" fontId="185" fillId="46" borderId="2" xfId="0" applyNumberFormat="1" applyFont="1" applyFill="1" applyBorder="1" applyAlignment="1">
      <alignment horizontal="center" vertical="center"/>
    </xf>
    <xf numFmtId="0" fontId="186" fillId="41" borderId="26" xfId="0" applyFont="1" applyFill="1" applyBorder="1"/>
    <xf numFmtId="177" fontId="185" fillId="41" borderId="66" xfId="0" applyNumberFormat="1" applyFont="1" applyFill="1" applyBorder="1" applyAlignment="1">
      <alignment horizontal="center" vertical="center"/>
    </xf>
    <xf numFmtId="177" fontId="185" fillId="41" borderId="67" xfId="0" applyNumberFormat="1" applyFont="1" applyFill="1" applyBorder="1" applyAlignment="1">
      <alignment horizontal="center" vertical="center"/>
    </xf>
    <xf numFmtId="177" fontId="185" fillId="41" borderId="68" xfId="0" applyNumberFormat="1" applyFont="1" applyFill="1" applyBorder="1" applyAlignment="1">
      <alignment horizontal="center" vertical="center"/>
    </xf>
    <xf numFmtId="177" fontId="185" fillId="50" borderId="72" xfId="0" applyNumberFormat="1" applyFont="1" applyFill="1" applyBorder="1" applyAlignment="1">
      <alignment horizontal="center" vertical="center"/>
    </xf>
    <xf numFmtId="177" fontId="186" fillId="42" borderId="34" xfId="0" applyNumberFormat="1" applyFont="1" applyFill="1" applyBorder="1" applyAlignment="1">
      <alignment horizontal="center" vertical="center"/>
    </xf>
    <xf numFmtId="177" fontId="186" fillId="0" borderId="34" xfId="0" applyNumberFormat="1" applyFont="1" applyFill="1" applyBorder="1" applyAlignment="1">
      <alignment horizontal="center" vertical="center"/>
    </xf>
    <xf numFmtId="177" fontId="186" fillId="47" borderId="26" xfId="0" applyNumberFormat="1" applyFont="1" applyFill="1" applyBorder="1" applyAlignment="1">
      <alignment horizontal="center" vertical="center"/>
    </xf>
    <xf numFmtId="177" fontId="185" fillId="41" borderId="73" xfId="0" applyNumberFormat="1" applyFont="1" applyFill="1" applyBorder="1" applyAlignment="1">
      <alignment horizontal="center" vertical="center"/>
    </xf>
    <xf numFmtId="169" fontId="204" fillId="42" borderId="13" xfId="0" applyNumberFormat="1" applyFont="1" applyFill="1" applyBorder="1"/>
    <xf numFmtId="170" fontId="185" fillId="41" borderId="45" xfId="798" applyNumberFormat="1" applyFont="1" applyFill="1" applyBorder="1"/>
    <xf numFmtId="4" fontId="185" fillId="42" borderId="0" xfId="0" applyNumberFormat="1" applyFont="1" applyFill="1" applyBorder="1"/>
    <xf numFmtId="0" fontId="186" fillId="42" borderId="0" xfId="0" applyNumberFormat="1" applyFont="1" applyFill="1" applyBorder="1"/>
    <xf numFmtId="0" fontId="185" fillId="42" borderId="0" xfId="0" applyNumberFormat="1" applyFont="1" applyFill="1" applyBorder="1"/>
    <xf numFmtId="0" fontId="185" fillId="42" borderId="0" xfId="0" applyFont="1" applyFill="1"/>
    <xf numFmtId="0" fontId="205" fillId="42" borderId="0" xfId="0" applyFont="1" applyFill="1" applyBorder="1"/>
    <xf numFmtId="176" fontId="185" fillId="42" borderId="0" xfId="0" applyNumberFormat="1" applyFont="1" applyFill="1" applyBorder="1"/>
    <xf numFmtId="2" fontId="205" fillId="42" borderId="0" xfId="0" applyNumberFormat="1" applyFont="1" applyFill="1" applyBorder="1"/>
    <xf numFmtId="175" fontId="186" fillId="42" borderId="0" xfId="0" applyNumberFormat="1" applyFont="1" applyFill="1" applyBorder="1" applyAlignment="1">
      <alignment horizontal="center"/>
    </xf>
    <xf numFmtId="175" fontId="187" fillId="42" borderId="0" xfId="0" applyNumberFormat="1" applyFont="1" applyFill="1" applyBorder="1" applyAlignment="1">
      <alignment horizontal="center"/>
    </xf>
    <xf numFmtId="2" fontId="186" fillId="42" borderId="0" xfId="0" applyNumberFormat="1" applyFont="1" applyFill="1" applyBorder="1" applyAlignment="1">
      <alignment horizontal="center"/>
    </xf>
    <xf numFmtId="177" fontId="187" fillId="42" borderId="0" xfId="0" applyNumberFormat="1" applyFont="1" applyFill="1" applyBorder="1" applyAlignment="1">
      <alignment horizontal="center"/>
    </xf>
    <xf numFmtId="2" fontId="187" fillId="42" borderId="0" xfId="0" applyNumberFormat="1" applyFont="1" applyFill="1" applyBorder="1" applyAlignment="1">
      <alignment horizontal="center"/>
    </xf>
    <xf numFmtId="2" fontId="185" fillId="42" borderId="0" xfId="0" applyNumberFormat="1" applyFont="1" applyFill="1" applyBorder="1" applyAlignment="1">
      <alignment horizontal="center"/>
    </xf>
    <xf numFmtId="0" fontId="186" fillId="42" borderId="0" xfId="0" applyFont="1" applyFill="1"/>
    <xf numFmtId="4" fontId="205" fillId="42" borderId="0" xfId="0" applyNumberFormat="1" applyFont="1" applyFill="1" applyBorder="1"/>
    <xf numFmtId="177" fontId="185" fillId="42" borderId="0" xfId="0" applyNumberFormat="1" applyFont="1" applyFill="1" applyAlignment="1">
      <alignment horizontal="center"/>
    </xf>
    <xf numFmtId="4" fontId="185" fillId="42" borderId="0" xfId="0" applyNumberFormat="1" applyFont="1" applyFill="1"/>
    <xf numFmtId="0" fontId="185" fillId="42" borderId="0" xfId="0" applyFont="1" applyFill="1" applyAlignment="1">
      <alignment vertical="top"/>
    </xf>
    <xf numFmtId="174" fontId="203" fillId="42" borderId="0" xfId="0" applyNumberFormat="1" applyFont="1" applyFill="1" applyBorder="1"/>
    <xf numFmtId="0" fontId="203" fillId="42" borderId="0" xfId="0" applyFont="1" applyFill="1"/>
    <xf numFmtId="1" fontId="185" fillId="42" borderId="0" xfId="0" applyNumberFormat="1" applyFont="1" applyFill="1"/>
    <xf numFmtId="175" fontId="153" fillId="0" borderId="0" xfId="0" applyNumberFormat="1" applyFont="1" applyFill="1" applyProtection="1">
      <protection locked="0"/>
    </xf>
    <xf numFmtId="177" fontId="187" fillId="50" borderId="57" xfId="0" applyNumberFormat="1" applyFont="1" applyFill="1" applyBorder="1" applyAlignment="1">
      <alignment horizontal="center" vertical="top" wrapText="1"/>
    </xf>
    <xf numFmtId="177" fontId="187" fillId="50" borderId="60" xfId="0" applyNumberFormat="1" applyFont="1" applyFill="1" applyBorder="1" applyAlignment="1">
      <alignment horizontal="center" vertical="top" wrapText="1"/>
    </xf>
    <xf numFmtId="177" fontId="186" fillId="43" borderId="66" xfId="0" applyNumberFormat="1" applyFont="1" applyFill="1" applyBorder="1" applyAlignment="1">
      <alignment horizontal="center" vertical="center"/>
    </xf>
    <xf numFmtId="177" fontId="186" fillId="43" borderId="67" xfId="0" applyNumberFormat="1" applyFont="1" applyFill="1" applyBorder="1" applyAlignment="1">
      <alignment horizontal="center" vertical="center"/>
    </xf>
    <xf numFmtId="177" fontId="186" fillId="43" borderId="68" xfId="0" applyNumberFormat="1" applyFont="1" applyFill="1" applyBorder="1" applyAlignment="1">
      <alignment horizontal="center" vertical="center"/>
    </xf>
    <xf numFmtId="14" fontId="153" fillId="37" borderId="14" xfId="0" quotePrefix="1" applyNumberFormat="1" applyFont="1" applyFill="1" applyBorder="1" applyAlignment="1">
      <alignment horizontal="center"/>
    </xf>
    <xf numFmtId="14" fontId="153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48" borderId="0" xfId="0" applyFont="1" applyFill="1" applyAlignment="1">
      <alignment horizontal="center"/>
    </xf>
    <xf numFmtId="0" fontId="206" fillId="48" borderId="9" xfId="0" applyFont="1" applyFill="1" applyBorder="1" applyAlignment="1">
      <alignment horizontal="center"/>
    </xf>
    <xf numFmtId="175" fontId="186" fillId="43" borderId="57" xfId="0" applyNumberFormat="1" applyFont="1" applyFill="1" applyBorder="1" applyAlignment="1">
      <alignment horizontal="center" vertical="center" wrapText="1"/>
    </xf>
    <xf numFmtId="175" fontId="186" fillId="43" borderId="59" xfId="0" applyNumberFormat="1" applyFont="1" applyFill="1" applyBorder="1" applyAlignment="1">
      <alignment horizontal="center" vertical="center" wrapText="1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12%20-%20December%2016%20-%20CILT%20International%20Management%20Accounts%20-%20final%20-%20after%20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Endowment_fund%20&amp;%20Investments%20-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/>
        </row>
        <row r="22">
          <cell r="F22"/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Inv 2016 "/>
      <sheetName val="2017"/>
      <sheetName val="Inv 2017"/>
    </sheetNames>
    <sheetDataSet>
      <sheetData sheetId="0"/>
      <sheetData sheetId="1">
        <row r="51">
          <cell r="F51">
            <v>-13766.475899999998</v>
          </cell>
          <cell r="G51">
            <v>3643.4212999999995</v>
          </cell>
          <cell r="H51">
            <v>-47455.629300000001</v>
          </cell>
          <cell r="I51">
            <v>-9566.5340999999989</v>
          </cell>
          <cell r="J51">
            <v>2531.8687</v>
          </cell>
          <cell r="K51">
            <v>-32977.640699999996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542"/>
  <sheetViews>
    <sheetView tabSelected="1" topLeftCell="A16" zoomScale="90" zoomScaleNormal="90" zoomScaleSheetLayoutView="85" workbookViewId="0">
      <selection activeCell="F67" sqref="F67"/>
    </sheetView>
  </sheetViews>
  <sheetFormatPr defaultRowHeight="12.75" customHeight="1" x14ac:dyDescent="0.2"/>
  <cols>
    <col min="1" max="1" width="3" style="153" customWidth="1"/>
    <col min="2" max="2" width="44.85546875" style="80" customWidth="1"/>
    <col min="3" max="9" width="11" style="270" customWidth="1"/>
    <col min="10" max="12" width="10.7109375" style="270" customWidth="1"/>
    <col min="13" max="13" width="10.28515625" style="80" customWidth="1"/>
    <col min="14" max="14" width="40.7109375" style="80" customWidth="1"/>
    <col min="15" max="15" width="10.7109375" style="270" customWidth="1"/>
    <col min="16" max="16" width="13" style="82" bestFit="1" customWidth="1"/>
    <col min="17" max="28" width="11.5703125" style="80" bestFit="1" customWidth="1"/>
    <col min="29" max="29" width="17" style="81" bestFit="1" customWidth="1"/>
    <col min="30" max="30" width="9.140625" style="80" customWidth="1"/>
    <col min="31" max="85" width="9.140625" style="402"/>
    <col min="86" max="16384" width="9.140625" style="80"/>
  </cols>
  <sheetData>
    <row r="1" spans="1:85" ht="12.75" customHeight="1" x14ac:dyDescent="0.25">
      <c r="B1" s="161" t="s">
        <v>774</v>
      </c>
      <c r="C1" s="316"/>
      <c r="D1" s="316"/>
      <c r="E1" s="316"/>
      <c r="F1" s="316"/>
      <c r="G1" s="316"/>
      <c r="H1" s="316"/>
      <c r="I1" s="316"/>
      <c r="J1" s="237"/>
      <c r="K1" s="237"/>
      <c r="L1" s="237"/>
      <c r="M1" s="153"/>
      <c r="N1" s="153"/>
      <c r="O1" s="237"/>
      <c r="P1" s="152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4"/>
      <c r="AD1" s="153"/>
      <c r="AE1" s="153"/>
    </row>
    <row r="2" spans="1:85" ht="12.75" customHeight="1" x14ac:dyDescent="0.25">
      <c r="B2" s="161" t="s">
        <v>986</v>
      </c>
      <c r="C2" s="232" t="s">
        <v>1031</v>
      </c>
      <c r="D2" s="232">
        <v>12</v>
      </c>
      <c r="E2" s="316"/>
      <c r="F2" s="316"/>
      <c r="G2" s="316"/>
      <c r="H2" s="316"/>
      <c r="I2" s="316"/>
      <c r="J2" s="237"/>
      <c r="K2" s="237"/>
      <c r="L2" s="237"/>
      <c r="M2" s="153"/>
      <c r="N2" s="167"/>
      <c r="O2" s="237"/>
      <c r="P2" s="152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  <c r="AD2" s="153"/>
      <c r="AE2" s="153"/>
    </row>
    <row r="3" spans="1:85" ht="12.75" customHeight="1" thickBot="1" x14ac:dyDescent="0.25">
      <c r="B3" s="331">
        <v>43100</v>
      </c>
      <c r="C3" s="316"/>
      <c r="D3" s="316"/>
      <c r="E3" s="316"/>
      <c r="F3" s="316"/>
      <c r="G3" s="316"/>
      <c r="H3" s="316"/>
      <c r="I3" s="316"/>
      <c r="J3" s="304"/>
      <c r="K3" s="304"/>
      <c r="L3" s="304"/>
      <c r="M3" s="153"/>
      <c r="N3" s="167"/>
      <c r="O3" s="304"/>
      <c r="P3" s="152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D3" s="153"/>
      <c r="AE3" s="153"/>
    </row>
    <row r="4" spans="1:85" ht="12.75" customHeight="1" thickBot="1" x14ac:dyDescent="0.25">
      <c r="B4" s="152"/>
      <c r="C4" s="423" t="s">
        <v>1078</v>
      </c>
      <c r="D4" s="424"/>
      <c r="E4" s="425"/>
      <c r="F4" s="423" t="s">
        <v>964</v>
      </c>
      <c r="G4" s="424"/>
      <c r="H4" s="425"/>
      <c r="I4" s="337" t="s">
        <v>1009</v>
      </c>
      <c r="J4" s="421" t="s">
        <v>1072</v>
      </c>
      <c r="K4" s="421" t="s">
        <v>1074</v>
      </c>
      <c r="L4" s="421" t="s">
        <v>1077</v>
      </c>
      <c r="M4" s="153"/>
      <c r="N4" s="339" t="s">
        <v>994</v>
      </c>
      <c r="O4" s="338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1"/>
      <c r="AE4" s="153"/>
    </row>
    <row r="5" spans="1:85" s="83" customFormat="1" ht="26.25" thickBot="1" x14ac:dyDescent="0.25">
      <c r="A5" s="168"/>
      <c r="B5" s="210"/>
      <c r="C5" s="233" t="s">
        <v>1008</v>
      </c>
      <c r="D5" s="234" t="s">
        <v>976</v>
      </c>
      <c r="E5" s="235" t="s">
        <v>1009</v>
      </c>
      <c r="F5" s="233" t="s">
        <v>1008</v>
      </c>
      <c r="G5" s="234" t="s">
        <v>976</v>
      </c>
      <c r="H5" s="235" t="s">
        <v>1009</v>
      </c>
      <c r="I5" s="235" t="s">
        <v>1009</v>
      </c>
      <c r="J5" s="422"/>
      <c r="K5" s="422"/>
      <c r="L5" s="422"/>
      <c r="M5" s="168"/>
      <c r="N5" s="193"/>
      <c r="O5" s="305" t="s">
        <v>1072</v>
      </c>
      <c r="P5" s="183" t="s">
        <v>999</v>
      </c>
      <c r="Q5" s="170">
        <v>42736</v>
      </c>
      <c r="R5" s="170">
        <v>42767</v>
      </c>
      <c r="S5" s="170">
        <v>42795</v>
      </c>
      <c r="T5" s="170">
        <v>42826</v>
      </c>
      <c r="U5" s="170">
        <v>42856</v>
      </c>
      <c r="V5" s="170">
        <v>42887</v>
      </c>
      <c r="W5" s="170">
        <v>42917</v>
      </c>
      <c r="X5" s="170">
        <v>42948</v>
      </c>
      <c r="Y5" s="170">
        <v>42979</v>
      </c>
      <c r="Z5" s="170">
        <v>43009</v>
      </c>
      <c r="AA5" s="170">
        <v>43040</v>
      </c>
      <c r="AB5" s="170">
        <v>43070</v>
      </c>
      <c r="AC5" s="302" t="s">
        <v>995</v>
      </c>
      <c r="AD5" s="303"/>
      <c r="AE5" s="168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</row>
    <row r="6" spans="1:85" ht="12.75" customHeight="1" x14ac:dyDescent="0.2">
      <c r="B6" s="171" t="s">
        <v>1044</v>
      </c>
      <c r="C6" s="238"/>
      <c r="D6" s="239"/>
      <c r="E6" s="240"/>
      <c r="F6" s="238"/>
      <c r="G6" s="239"/>
      <c r="H6" s="240"/>
      <c r="I6" s="240"/>
      <c r="J6" s="240"/>
      <c r="K6" s="240"/>
      <c r="L6" s="240"/>
      <c r="M6" s="153"/>
      <c r="N6" s="198" t="s">
        <v>1044</v>
      </c>
      <c r="O6" s="240"/>
      <c r="P6" s="186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77" t="b">
        <f>AC6=P6</f>
        <v>1</v>
      </c>
      <c r="AE6" s="153"/>
    </row>
    <row r="7" spans="1:85" ht="12.75" customHeight="1" x14ac:dyDescent="0.2">
      <c r="B7" s="174" t="s">
        <v>775</v>
      </c>
      <c r="C7" s="241">
        <f>-('TB (2) - December'!D46+'TB (2) - December'!D49)</f>
        <v>24530</v>
      </c>
      <c r="D7" s="242">
        <f>+C7-E7</f>
        <v>-4636.6666666666679</v>
      </c>
      <c r="E7" s="243">
        <f>Q7</f>
        <v>29166.666666666668</v>
      </c>
      <c r="F7" s="241">
        <f>-TB!D49</f>
        <v>354962.01</v>
      </c>
      <c r="G7" s="242">
        <f>+F7-H7</f>
        <v>4962.0100000000093</v>
      </c>
      <c r="H7" s="243">
        <f>ROUND(SUMIF($Q$5:$AB$5,"&lt;="&amp;$B$3,Q7:AB7),2)</f>
        <v>350000</v>
      </c>
      <c r="I7" s="243">
        <v>350000</v>
      </c>
      <c r="J7" s="306">
        <v>360000.41000000003</v>
      </c>
      <c r="K7" s="306">
        <f>J7-I7</f>
        <v>10000.410000000033</v>
      </c>
      <c r="L7" s="306">
        <f>F7-J7</f>
        <v>-5038.4000000000233</v>
      </c>
      <c r="M7" s="153"/>
      <c r="N7" s="197" t="s">
        <v>775</v>
      </c>
      <c r="O7" s="306">
        <v>360000.41000000003</v>
      </c>
      <c r="P7" s="184">
        <v>350000</v>
      </c>
      <c r="Q7" s="156">
        <f t="shared" ref="Q7:AB7" si="0">$P7/12</f>
        <v>29166.666666666668</v>
      </c>
      <c r="R7" s="156">
        <f t="shared" si="0"/>
        <v>29166.666666666668</v>
      </c>
      <c r="S7" s="156">
        <f t="shared" si="0"/>
        <v>29166.666666666668</v>
      </c>
      <c r="T7" s="156">
        <f t="shared" si="0"/>
        <v>29166.666666666668</v>
      </c>
      <c r="U7" s="156">
        <f t="shared" si="0"/>
        <v>29166.666666666668</v>
      </c>
      <c r="V7" s="156">
        <f t="shared" si="0"/>
        <v>29166.666666666668</v>
      </c>
      <c r="W7" s="156">
        <f t="shared" si="0"/>
        <v>29166.666666666668</v>
      </c>
      <c r="X7" s="156">
        <f t="shared" si="0"/>
        <v>29166.666666666668</v>
      </c>
      <c r="Y7" s="156">
        <f t="shared" si="0"/>
        <v>29166.666666666668</v>
      </c>
      <c r="Z7" s="156">
        <f t="shared" si="0"/>
        <v>29166.666666666668</v>
      </c>
      <c r="AA7" s="156">
        <f t="shared" si="0"/>
        <v>29166.666666666668</v>
      </c>
      <c r="AB7" s="156">
        <f t="shared" si="0"/>
        <v>29166.666666666668</v>
      </c>
      <c r="AC7" s="156">
        <f>SUM(Q7:AB7)</f>
        <v>350000.00000000006</v>
      </c>
      <c r="AD7" s="178" t="b">
        <f>AC7=P7</f>
        <v>1</v>
      </c>
      <c r="AE7" s="153"/>
    </row>
    <row r="8" spans="1:85" ht="12.75" customHeight="1" thickBot="1" x14ac:dyDescent="0.25">
      <c r="B8" s="174" t="s">
        <v>1073</v>
      </c>
      <c r="C8" s="332">
        <f>'TB (2) - December'!D46</f>
        <v>0</v>
      </c>
      <c r="D8" s="387">
        <f>+C8-E8</f>
        <v>0</v>
      </c>
      <c r="E8" s="333">
        <v>0</v>
      </c>
      <c r="F8" s="332">
        <f>-TB!D46</f>
        <v>13408</v>
      </c>
      <c r="G8" s="387">
        <f>+F8-H8</f>
        <v>13408</v>
      </c>
      <c r="H8" s="333">
        <v>0</v>
      </c>
      <c r="I8" s="333">
        <v>0</v>
      </c>
      <c r="J8" s="334">
        <v>0</v>
      </c>
      <c r="K8" s="334">
        <f>J8-I8</f>
        <v>0</v>
      </c>
      <c r="L8" s="334">
        <f>F8-J8</f>
        <v>13408</v>
      </c>
      <c r="M8" s="153"/>
      <c r="N8" s="197"/>
      <c r="O8" s="334">
        <v>0</v>
      </c>
      <c r="P8" s="335">
        <v>0</v>
      </c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221"/>
      <c r="AE8" s="153"/>
    </row>
    <row r="9" spans="1:85" ht="12.75" customHeight="1" thickBot="1" x14ac:dyDescent="0.25">
      <c r="B9" s="388" t="s">
        <v>1046</v>
      </c>
      <c r="C9" s="389">
        <f>SUM(C7:C8)</f>
        <v>24530</v>
      </c>
      <c r="D9" s="390">
        <f>+C9-E9</f>
        <v>-4636.6666666666679</v>
      </c>
      <c r="E9" s="391">
        <f>SUM(E7:E8)</f>
        <v>29166.666666666668</v>
      </c>
      <c r="F9" s="389">
        <f>SUM(F7:F8)</f>
        <v>368370.01</v>
      </c>
      <c r="G9" s="390">
        <f>+F9-H9</f>
        <v>18370.010000000009</v>
      </c>
      <c r="H9" s="391">
        <f>SUM(H7:H8)</f>
        <v>350000</v>
      </c>
      <c r="I9" s="391">
        <f>SUM(I7:I8)</f>
        <v>350000</v>
      </c>
      <c r="J9" s="391">
        <v>360000.41000000003</v>
      </c>
      <c r="K9" s="391">
        <f>J9-I9</f>
        <v>10000.410000000033</v>
      </c>
      <c r="L9" s="391">
        <f>F9-J9</f>
        <v>8369.5999999999767</v>
      </c>
      <c r="M9" s="153"/>
      <c r="N9" s="224" t="s">
        <v>1046</v>
      </c>
      <c r="O9" s="253">
        <v>360000.41000000003</v>
      </c>
      <c r="P9" s="225">
        <f>SUM(P7)</f>
        <v>350000</v>
      </c>
      <c r="Q9" s="398">
        <f t="shared" ref="Q9:AC9" si="1">SUM(Q7)</f>
        <v>29166.666666666668</v>
      </c>
      <c r="R9" s="398">
        <f t="shared" si="1"/>
        <v>29166.666666666668</v>
      </c>
      <c r="S9" s="398">
        <f t="shared" si="1"/>
        <v>29166.666666666668</v>
      </c>
      <c r="T9" s="398">
        <f t="shared" si="1"/>
        <v>29166.666666666668</v>
      </c>
      <c r="U9" s="398">
        <f t="shared" si="1"/>
        <v>29166.666666666668</v>
      </c>
      <c r="V9" s="398">
        <f t="shared" si="1"/>
        <v>29166.666666666668</v>
      </c>
      <c r="W9" s="398">
        <f t="shared" si="1"/>
        <v>29166.666666666668</v>
      </c>
      <c r="X9" s="398">
        <f t="shared" si="1"/>
        <v>29166.666666666668</v>
      </c>
      <c r="Y9" s="398">
        <f t="shared" si="1"/>
        <v>29166.666666666668</v>
      </c>
      <c r="Z9" s="398">
        <f t="shared" si="1"/>
        <v>29166.666666666668</v>
      </c>
      <c r="AA9" s="398">
        <f t="shared" si="1"/>
        <v>29166.666666666668</v>
      </c>
      <c r="AB9" s="398">
        <f t="shared" si="1"/>
        <v>29166.666666666668</v>
      </c>
      <c r="AC9" s="398">
        <f t="shared" si="1"/>
        <v>350000.00000000006</v>
      </c>
      <c r="AD9" s="226" t="b">
        <f>AC9=P9</f>
        <v>1</v>
      </c>
      <c r="AE9" s="153"/>
    </row>
    <row r="10" spans="1:85" s="150" customFormat="1" ht="10.5" customHeight="1" thickBot="1" x14ac:dyDescent="0.35">
      <c r="A10" s="155"/>
      <c r="B10" s="218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155"/>
      <c r="N10" s="397"/>
      <c r="O10" s="394"/>
      <c r="P10" s="217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417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</row>
    <row r="11" spans="1:85" ht="12.75" customHeight="1" x14ac:dyDescent="0.2">
      <c r="B11" s="171" t="s">
        <v>1045</v>
      </c>
      <c r="C11" s="248"/>
      <c r="D11" s="249"/>
      <c r="E11" s="250"/>
      <c r="F11" s="248"/>
      <c r="G11" s="249"/>
      <c r="H11" s="250"/>
      <c r="I11" s="250"/>
      <c r="J11" s="250"/>
      <c r="K11" s="250"/>
      <c r="L11" s="250"/>
      <c r="M11" s="153"/>
      <c r="N11" s="198" t="s">
        <v>1045</v>
      </c>
      <c r="O11" s="250"/>
      <c r="P11" s="211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3"/>
      <c r="AE11" s="153"/>
    </row>
    <row r="12" spans="1:85" ht="12.75" customHeight="1" x14ac:dyDescent="0.2">
      <c r="B12" s="175" t="s">
        <v>1032</v>
      </c>
      <c r="C12" s="251"/>
      <c r="D12" s="242"/>
      <c r="E12" s="252"/>
      <c r="F12" s="251"/>
      <c r="G12" s="242"/>
      <c r="H12" s="252"/>
      <c r="I12" s="252"/>
      <c r="J12" s="308"/>
      <c r="K12" s="308"/>
      <c r="L12" s="308"/>
      <c r="M12" s="153"/>
      <c r="N12" s="199" t="s">
        <v>1032</v>
      </c>
      <c r="O12" s="308"/>
      <c r="P12" s="188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56"/>
      <c r="AD12" s="180"/>
      <c r="AE12" s="153"/>
    </row>
    <row r="13" spans="1:85" ht="12.75" customHeight="1" x14ac:dyDescent="0.2">
      <c r="B13" s="174" t="s">
        <v>928</v>
      </c>
      <c r="C13" s="241">
        <f>-'TB (2) - December'!D73-'TB (2) - December'!D74-'TB (2) - December'!D94-'TB (2) - December'!D115-'TB (2) - December'!D62</f>
        <v>-861.68000000000006</v>
      </c>
      <c r="D13" s="242">
        <f>+C13-E13</f>
        <v>4971.6533333333327</v>
      </c>
      <c r="E13" s="243">
        <f>V13</f>
        <v>-5833.333333333333</v>
      </c>
      <c r="F13" s="241">
        <f>-TB!D73-TB!D74-TB!D94-TB!D115-TB!D62</f>
        <v>-64402.780000000006</v>
      </c>
      <c r="G13" s="242">
        <f>+F13-H13</f>
        <v>5597.2199999999939</v>
      </c>
      <c r="H13" s="243">
        <f>ROUND(SUMIF($Q$5:$AB$5,"&lt;="&amp;$B$3,Q13:AB13),2)</f>
        <v>-70000</v>
      </c>
      <c r="I13" s="243">
        <v>-70000</v>
      </c>
      <c r="J13" s="306">
        <v>-69999.66</v>
      </c>
      <c r="K13" s="306">
        <f>J13-I13</f>
        <v>0.33999999999650754</v>
      </c>
      <c r="L13" s="306">
        <f>F13-J13</f>
        <v>5596.8799999999974</v>
      </c>
      <c r="M13" s="153"/>
      <c r="N13" s="197" t="s">
        <v>928</v>
      </c>
      <c r="O13" s="306">
        <v>-69999.66</v>
      </c>
      <c r="P13" s="189">
        <v>-70000</v>
      </c>
      <c r="Q13" s="164">
        <f t="shared" ref="Q13:AB13" si="2">$P13/12</f>
        <v>-5833.333333333333</v>
      </c>
      <c r="R13" s="164">
        <f t="shared" si="2"/>
        <v>-5833.333333333333</v>
      </c>
      <c r="S13" s="164">
        <f t="shared" si="2"/>
        <v>-5833.333333333333</v>
      </c>
      <c r="T13" s="164">
        <f t="shared" si="2"/>
        <v>-5833.333333333333</v>
      </c>
      <c r="U13" s="164">
        <f t="shared" si="2"/>
        <v>-5833.333333333333</v>
      </c>
      <c r="V13" s="164">
        <f t="shared" si="2"/>
        <v>-5833.333333333333</v>
      </c>
      <c r="W13" s="164">
        <f t="shared" si="2"/>
        <v>-5833.333333333333</v>
      </c>
      <c r="X13" s="164">
        <f t="shared" si="2"/>
        <v>-5833.333333333333</v>
      </c>
      <c r="Y13" s="164">
        <f t="shared" si="2"/>
        <v>-5833.333333333333</v>
      </c>
      <c r="Z13" s="164">
        <f t="shared" si="2"/>
        <v>-5833.333333333333</v>
      </c>
      <c r="AA13" s="164">
        <f t="shared" si="2"/>
        <v>-5833.333333333333</v>
      </c>
      <c r="AB13" s="164">
        <f t="shared" si="2"/>
        <v>-5833.333333333333</v>
      </c>
      <c r="AC13" s="156">
        <f>SUM(Q13:AB13)</f>
        <v>-70000.000000000015</v>
      </c>
      <c r="AD13" s="180" t="b">
        <f>AC13=P13</f>
        <v>1</v>
      </c>
      <c r="AE13" s="153"/>
    </row>
    <row r="14" spans="1:85" ht="14.25" customHeight="1" x14ac:dyDescent="0.2">
      <c r="B14" s="175"/>
      <c r="C14" s="241"/>
      <c r="D14" s="242"/>
      <c r="E14" s="252"/>
      <c r="F14" s="251"/>
      <c r="G14" s="242"/>
      <c r="H14" s="252"/>
      <c r="I14" s="252"/>
      <c r="J14" s="308"/>
      <c r="K14" s="308"/>
      <c r="L14" s="308"/>
      <c r="M14" s="153"/>
      <c r="N14" s="199"/>
      <c r="O14" s="308"/>
      <c r="P14" s="188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56"/>
      <c r="AD14" s="179"/>
      <c r="AE14" s="153"/>
    </row>
    <row r="15" spans="1:85" ht="12.75" customHeight="1" x14ac:dyDescent="0.2">
      <c r="B15" s="175" t="s">
        <v>1033</v>
      </c>
      <c r="C15" s="241"/>
      <c r="D15" s="242"/>
      <c r="E15" s="252"/>
      <c r="F15" s="251"/>
      <c r="G15" s="242"/>
      <c r="H15" s="252"/>
      <c r="I15" s="252"/>
      <c r="J15" s="308"/>
      <c r="K15" s="308"/>
      <c r="L15" s="308"/>
      <c r="M15" s="153"/>
      <c r="N15" s="199"/>
      <c r="O15" s="308"/>
      <c r="P15" s="188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56"/>
      <c r="AD15" s="179"/>
      <c r="AE15" s="153"/>
    </row>
    <row r="16" spans="1:85" ht="12.75" customHeight="1" x14ac:dyDescent="0.2">
      <c r="B16" s="174" t="s">
        <v>784</v>
      </c>
      <c r="C16" s="241">
        <f>-'TB (2) - December'!D69-'TB (2) - December'!D75</f>
        <v>0</v>
      </c>
      <c r="D16" s="242">
        <f>+C16-E16</f>
        <v>416.66666666666669</v>
      </c>
      <c r="E16" s="243">
        <f>T16</f>
        <v>-416.66666666666669</v>
      </c>
      <c r="F16" s="241">
        <f>-TB!D69-TB!D75</f>
        <v>-15769.8</v>
      </c>
      <c r="G16" s="242">
        <f>+F16-H16</f>
        <v>-10769.8</v>
      </c>
      <c r="H16" s="243">
        <f>ROUND(SUMIF($Q$5:$AB$5,"&lt;="&amp;$B$3,Q16:AB16),2)</f>
        <v>-5000</v>
      </c>
      <c r="I16" s="243">
        <v>-5000</v>
      </c>
      <c r="J16" s="306">
        <v>-14999.600000000002</v>
      </c>
      <c r="K16" s="306">
        <f>J16-I16</f>
        <v>-9999.6000000000022</v>
      </c>
      <c r="L16" s="306">
        <f>F16-J16</f>
        <v>-770.19999999999709</v>
      </c>
      <c r="M16" s="153"/>
      <c r="N16" s="197" t="s">
        <v>784</v>
      </c>
      <c r="O16" s="306">
        <v>-14999.600000000002</v>
      </c>
      <c r="P16" s="189">
        <v>-5000</v>
      </c>
      <c r="Q16" s="164">
        <f t="shared" ref="Q16:AB17" si="3">$P16/12</f>
        <v>-416.66666666666669</v>
      </c>
      <c r="R16" s="164">
        <f t="shared" si="3"/>
        <v>-416.66666666666669</v>
      </c>
      <c r="S16" s="164">
        <f t="shared" si="3"/>
        <v>-416.66666666666669</v>
      </c>
      <c r="T16" s="164">
        <f t="shared" si="3"/>
        <v>-416.66666666666669</v>
      </c>
      <c r="U16" s="164">
        <f t="shared" si="3"/>
        <v>-416.66666666666669</v>
      </c>
      <c r="V16" s="164">
        <f t="shared" si="3"/>
        <v>-416.66666666666669</v>
      </c>
      <c r="W16" s="164">
        <f t="shared" si="3"/>
        <v>-416.66666666666669</v>
      </c>
      <c r="X16" s="164">
        <f t="shared" si="3"/>
        <v>-416.66666666666669</v>
      </c>
      <c r="Y16" s="164">
        <f t="shared" si="3"/>
        <v>-416.66666666666669</v>
      </c>
      <c r="Z16" s="164">
        <f t="shared" si="3"/>
        <v>-416.66666666666669</v>
      </c>
      <c r="AA16" s="164">
        <f t="shared" si="3"/>
        <v>-416.66666666666669</v>
      </c>
      <c r="AB16" s="164">
        <f t="shared" si="3"/>
        <v>-416.66666666666669</v>
      </c>
      <c r="AC16" s="156">
        <f>SUM(Q16:AB16)</f>
        <v>-5000</v>
      </c>
      <c r="AD16" s="179" t="b">
        <f>AC16=P16</f>
        <v>1</v>
      </c>
      <c r="AE16" s="153"/>
    </row>
    <row r="17" spans="1:85" ht="12.75" customHeight="1" x14ac:dyDescent="0.2">
      <c r="B17" s="174" t="s">
        <v>962</v>
      </c>
      <c r="C17" s="241">
        <f>-'TB (2) - December'!D78</f>
        <v>0</v>
      </c>
      <c r="D17" s="242">
        <f>+C17-E17</f>
        <v>4166.666666666667</v>
      </c>
      <c r="E17" s="243">
        <f>T17</f>
        <v>-4166.666666666667</v>
      </c>
      <c r="F17" s="241">
        <f>-TB!D78</f>
        <v>-69022</v>
      </c>
      <c r="G17" s="242">
        <f>+F17-H17</f>
        <v>-19022</v>
      </c>
      <c r="H17" s="243">
        <f>P17</f>
        <v>-50000</v>
      </c>
      <c r="I17" s="243">
        <v>-50000</v>
      </c>
      <c r="J17" s="306">
        <v>-50000</v>
      </c>
      <c r="K17" s="306">
        <f>J17-I17</f>
        <v>0</v>
      </c>
      <c r="L17" s="306">
        <f>F17-J17</f>
        <v>-19022</v>
      </c>
      <c r="M17" s="153"/>
      <c r="N17" s="197" t="s">
        <v>962</v>
      </c>
      <c r="O17" s="306">
        <v>-50000</v>
      </c>
      <c r="P17" s="189">
        <v>-50000</v>
      </c>
      <c r="Q17" s="164">
        <f t="shared" si="3"/>
        <v>-4166.666666666667</v>
      </c>
      <c r="R17" s="164">
        <f t="shared" si="3"/>
        <v>-4166.666666666667</v>
      </c>
      <c r="S17" s="164">
        <f t="shared" si="3"/>
        <v>-4166.666666666667</v>
      </c>
      <c r="T17" s="164">
        <f t="shared" si="3"/>
        <v>-4166.666666666667</v>
      </c>
      <c r="U17" s="164">
        <f t="shared" si="3"/>
        <v>-4166.666666666667</v>
      </c>
      <c r="V17" s="164">
        <f t="shared" si="3"/>
        <v>-4166.666666666667</v>
      </c>
      <c r="W17" s="164">
        <f t="shared" si="3"/>
        <v>-4166.666666666667</v>
      </c>
      <c r="X17" s="164">
        <f t="shared" si="3"/>
        <v>-4166.666666666667</v>
      </c>
      <c r="Y17" s="164">
        <f t="shared" si="3"/>
        <v>-4166.666666666667</v>
      </c>
      <c r="Z17" s="164">
        <f t="shared" si="3"/>
        <v>-4166.666666666667</v>
      </c>
      <c r="AA17" s="164">
        <f t="shared" si="3"/>
        <v>-4166.666666666667</v>
      </c>
      <c r="AB17" s="164">
        <f t="shared" si="3"/>
        <v>-4166.666666666667</v>
      </c>
      <c r="AC17" s="156">
        <f>SUM(Q17:AB17)</f>
        <v>-49999.999999999993</v>
      </c>
      <c r="AD17" s="179" t="b">
        <f>AC17=P17</f>
        <v>1</v>
      </c>
      <c r="AE17" s="153"/>
    </row>
    <row r="18" spans="1:85" ht="12" customHeight="1" x14ac:dyDescent="0.2">
      <c r="B18" s="175"/>
      <c r="C18" s="241"/>
      <c r="D18" s="242"/>
      <c r="E18" s="252"/>
      <c r="F18" s="251"/>
      <c r="G18" s="242"/>
      <c r="H18" s="252"/>
      <c r="I18" s="252"/>
      <c r="J18" s="308"/>
      <c r="K18" s="308"/>
      <c r="L18" s="308"/>
      <c r="M18" s="153"/>
      <c r="N18" s="199"/>
      <c r="O18" s="308"/>
      <c r="P18" s="188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56"/>
      <c r="AD18" s="179"/>
      <c r="AE18" s="153"/>
    </row>
    <row r="19" spans="1:85" ht="12.75" customHeight="1" x14ac:dyDescent="0.2">
      <c r="B19" s="175" t="s">
        <v>739</v>
      </c>
      <c r="C19" s="241"/>
      <c r="D19" s="242"/>
      <c r="E19" s="252"/>
      <c r="F19" s="251"/>
      <c r="G19" s="242"/>
      <c r="H19" s="252"/>
      <c r="I19" s="252"/>
      <c r="J19" s="308"/>
      <c r="K19" s="308"/>
      <c r="L19" s="308"/>
      <c r="M19" s="153"/>
      <c r="N19" s="199"/>
      <c r="O19" s="308"/>
      <c r="P19" s="188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56"/>
      <c r="AD19" s="179"/>
      <c r="AE19" s="153"/>
    </row>
    <row r="20" spans="1:85" ht="12.75" customHeight="1" x14ac:dyDescent="0.2">
      <c r="B20" s="174" t="s">
        <v>819</v>
      </c>
      <c r="C20" s="241">
        <f>-'TB (2) - December'!D112</f>
        <v>-4412.5</v>
      </c>
      <c r="D20" s="242">
        <f>+C20-E20</f>
        <v>1004.166666666667</v>
      </c>
      <c r="E20" s="243">
        <f>T20</f>
        <v>-5416.666666666667</v>
      </c>
      <c r="F20" s="241">
        <f>-TB!D112</f>
        <v>-68656</v>
      </c>
      <c r="G20" s="242">
        <f>+F20-H20</f>
        <v>-3656</v>
      </c>
      <c r="H20" s="243">
        <f>ROUND(SUMIF($Q$5:$AB$5,"&lt;="&amp;$B$3,Q20:AB20),2)</f>
        <v>-65000</v>
      </c>
      <c r="I20" s="243">
        <v>-65000</v>
      </c>
      <c r="J20" s="306">
        <v>-64999.5</v>
      </c>
      <c r="K20" s="306">
        <f t="shared" ref="K20:K23" si="4">J20-I20</f>
        <v>0.5</v>
      </c>
      <c r="L20" s="306">
        <f>F20-J20</f>
        <v>-3656.5</v>
      </c>
      <c r="M20" s="153"/>
      <c r="N20" s="197" t="s">
        <v>819</v>
      </c>
      <c r="O20" s="306">
        <v>-64999.5</v>
      </c>
      <c r="P20" s="189">
        <v>-65000</v>
      </c>
      <c r="Q20" s="164">
        <f t="shared" ref="Q20:AB22" si="5">$P20/12</f>
        <v>-5416.666666666667</v>
      </c>
      <c r="R20" s="164">
        <f t="shared" si="5"/>
        <v>-5416.666666666667</v>
      </c>
      <c r="S20" s="164">
        <f t="shared" si="5"/>
        <v>-5416.666666666667</v>
      </c>
      <c r="T20" s="164">
        <f t="shared" si="5"/>
        <v>-5416.666666666667</v>
      </c>
      <c r="U20" s="164">
        <f t="shared" si="5"/>
        <v>-5416.666666666667</v>
      </c>
      <c r="V20" s="164">
        <f t="shared" si="5"/>
        <v>-5416.666666666667</v>
      </c>
      <c r="W20" s="164">
        <f t="shared" si="5"/>
        <v>-5416.666666666667</v>
      </c>
      <c r="X20" s="164">
        <f t="shared" si="5"/>
        <v>-5416.666666666667</v>
      </c>
      <c r="Y20" s="164">
        <f t="shared" si="5"/>
        <v>-5416.666666666667</v>
      </c>
      <c r="Z20" s="164">
        <f t="shared" si="5"/>
        <v>-5416.666666666667</v>
      </c>
      <c r="AA20" s="164">
        <f t="shared" si="5"/>
        <v>-5416.666666666667</v>
      </c>
      <c r="AB20" s="164">
        <f t="shared" si="5"/>
        <v>-5416.666666666667</v>
      </c>
      <c r="AC20" s="156">
        <f>SUM(Q20:AB20)</f>
        <v>-64999.999999999993</v>
      </c>
      <c r="AD20" s="179" t="b">
        <f>AC20=P20</f>
        <v>1</v>
      </c>
      <c r="AE20" s="153"/>
    </row>
    <row r="21" spans="1:85" ht="12.75" customHeight="1" x14ac:dyDescent="0.2">
      <c r="B21" s="174" t="s">
        <v>820</v>
      </c>
      <c r="C21" s="241">
        <f>-'TB (2) - December'!D113</f>
        <v>179.58999999999997</v>
      </c>
      <c r="D21" s="242">
        <f>+C21-E21</f>
        <v>1179.5899999999999</v>
      </c>
      <c r="E21" s="243">
        <f>T21</f>
        <v>-1000</v>
      </c>
      <c r="F21" s="241">
        <f>-TB!D113</f>
        <v>-9006.66</v>
      </c>
      <c r="G21" s="242">
        <f>+F21-H21</f>
        <v>2993.34</v>
      </c>
      <c r="H21" s="243">
        <f>ROUND(SUMIF($Q$5:$AB$5,"&lt;="&amp;$B$3,Q21:AB21),2)</f>
        <v>-12000</v>
      </c>
      <c r="I21" s="243">
        <v>-12000</v>
      </c>
      <c r="J21" s="306">
        <v>-12000.16</v>
      </c>
      <c r="K21" s="306">
        <f t="shared" si="4"/>
        <v>-0.15999999999985448</v>
      </c>
      <c r="L21" s="306">
        <f>F21-J21</f>
        <v>2993.5</v>
      </c>
      <c r="M21" s="153"/>
      <c r="N21" s="197" t="s">
        <v>820</v>
      </c>
      <c r="O21" s="306">
        <v>-12000.16</v>
      </c>
      <c r="P21" s="189">
        <v>-12000</v>
      </c>
      <c r="Q21" s="164">
        <f t="shared" si="5"/>
        <v>-1000</v>
      </c>
      <c r="R21" s="164">
        <f t="shared" si="5"/>
        <v>-1000</v>
      </c>
      <c r="S21" s="164">
        <f t="shared" si="5"/>
        <v>-1000</v>
      </c>
      <c r="T21" s="164">
        <f t="shared" si="5"/>
        <v>-1000</v>
      </c>
      <c r="U21" s="164">
        <f t="shared" si="5"/>
        <v>-1000</v>
      </c>
      <c r="V21" s="164">
        <f t="shared" si="5"/>
        <v>-1000</v>
      </c>
      <c r="W21" s="164">
        <f t="shared" si="5"/>
        <v>-1000</v>
      </c>
      <c r="X21" s="164">
        <f t="shared" si="5"/>
        <v>-1000</v>
      </c>
      <c r="Y21" s="164">
        <f t="shared" si="5"/>
        <v>-1000</v>
      </c>
      <c r="Z21" s="164">
        <f t="shared" si="5"/>
        <v>-1000</v>
      </c>
      <c r="AA21" s="164">
        <f t="shared" si="5"/>
        <v>-1000</v>
      </c>
      <c r="AB21" s="164">
        <f t="shared" si="5"/>
        <v>-1000</v>
      </c>
      <c r="AC21" s="156">
        <f>SUM(Q21:AB21)</f>
        <v>-12000</v>
      </c>
      <c r="AD21" s="179" t="b">
        <f>AC21=P21</f>
        <v>1</v>
      </c>
      <c r="AE21" s="153"/>
    </row>
    <row r="22" spans="1:85" ht="12.75" customHeight="1" x14ac:dyDescent="0.2">
      <c r="B22" s="174" t="s">
        <v>776</v>
      </c>
      <c r="C22" s="241">
        <f>-'TB (2) - December'!D109</f>
        <v>-3178.15</v>
      </c>
      <c r="D22" s="242">
        <f>+C22-E22</f>
        <v>-1344.8166666666668</v>
      </c>
      <c r="E22" s="243">
        <f>T22</f>
        <v>-1833.3333333333333</v>
      </c>
      <c r="F22" s="241">
        <f>-TB!D109</f>
        <v>-23136.34</v>
      </c>
      <c r="G22" s="242">
        <f>+F22-H22</f>
        <v>-1136.3400000000001</v>
      </c>
      <c r="H22" s="243">
        <f>ROUND(SUMIF($Q$5:$AB$5,"&lt;="&amp;$B$3,Q22:AB22),2)</f>
        <v>-22000</v>
      </c>
      <c r="I22" s="243">
        <v>-22000</v>
      </c>
      <c r="J22" s="306">
        <v>-21999.629999999997</v>
      </c>
      <c r="K22" s="306">
        <f t="shared" si="4"/>
        <v>0.37000000000261934</v>
      </c>
      <c r="L22" s="306">
        <f>F22-J22</f>
        <v>-1136.7100000000028</v>
      </c>
      <c r="M22" s="153"/>
      <c r="N22" s="197" t="s">
        <v>776</v>
      </c>
      <c r="O22" s="306">
        <v>-21999.629999999997</v>
      </c>
      <c r="P22" s="189">
        <v>-22000</v>
      </c>
      <c r="Q22" s="164">
        <f t="shared" si="5"/>
        <v>-1833.3333333333333</v>
      </c>
      <c r="R22" s="164">
        <f t="shared" si="5"/>
        <v>-1833.3333333333333</v>
      </c>
      <c r="S22" s="164">
        <f t="shared" si="5"/>
        <v>-1833.3333333333333</v>
      </c>
      <c r="T22" s="164">
        <f t="shared" si="5"/>
        <v>-1833.3333333333333</v>
      </c>
      <c r="U22" s="164">
        <f t="shared" si="5"/>
        <v>-1833.3333333333333</v>
      </c>
      <c r="V22" s="164">
        <f t="shared" si="5"/>
        <v>-1833.3333333333333</v>
      </c>
      <c r="W22" s="164">
        <f t="shared" si="5"/>
        <v>-1833.3333333333333</v>
      </c>
      <c r="X22" s="164">
        <f t="shared" si="5"/>
        <v>-1833.3333333333333</v>
      </c>
      <c r="Y22" s="164">
        <f t="shared" si="5"/>
        <v>-1833.3333333333333</v>
      </c>
      <c r="Z22" s="164">
        <f t="shared" si="5"/>
        <v>-1833.3333333333333</v>
      </c>
      <c r="AA22" s="164">
        <f t="shared" si="5"/>
        <v>-1833.3333333333333</v>
      </c>
      <c r="AB22" s="164">
        <f t="shared" si="5"/>
        <v>-1833.3333333333333</v>
      </c>
      <c r="AC22" s="156">
        <f>SUM(Q22:AB22)</f>
        <v>-21999.999999999996</v>
      </c>
      <c r="AD22" s="179" t="b">
        <f>AC22=P22</f>
        <v>1</v>
      </c>
      <c r="AE22" s="153"/>
    </row>
    <row r="23" spans="1:85" ht="12.75" customHeight="1" thickBot="1" x14ac:dyDescent="0.25">
      <c r="B23" s="174" t="s">
        <v>1041</v>
      </c>
      <c r="C23" s="332">
        <v>-461.84</v>
      </c>
      <c r="D23" s="387">
        <f>+C23-E23</f>
        <v>1829.8266666666666</v>
      </c>
      <c r="E23" s="333">
        <f>-27500/12</f>
        <v>-2291.6666666666665</v>
      </c>
      <c r="F23" s="332">
        <v>-25670.13</v>
      </c>
      <c r="G23" s="387">
        <f>+F23-H23</f>
        <v>1829.869999999999</v>
      </c>
      <c r="H23" s="333">
        <f>ROUND(SUMIF($Q$5:$AB$5,"&lt;="&amp;$B$3,Q23:AB23),2)</f>
        <v>-27500</v>
      </c>
      <c r="I23" s="333">
        <f>P23</f>
        <v>-27500</v>
      </c>
      <c r="J23" s="392">
        <v>-27499.666666666664</v>
      </c>
      <c r="K23" s="392">
        <f t="shared" si="4"/>
        <v>0.33333333333575865</v>
      </c>
      <c r="L23" s="392">
        <f>F23-J23</f>
        <v>1829.5366666666632</v>
      </c>
      <c r="M23" s="153"/>
      <c r="N23" s="197" t="s">
        <v>1041</v>
      </c>
      <c r="O23" s="306">
        <v>-27499.666666666664</v>
      </c>
      <c r="P23" s="189">
        <v>-27500</v>
      </c>
      <c r="Q23" s="164">
        <f>P23/12</f>
        <v>-2291.6666666666665</v>
      </c>
      <c r="R23" s="164">
        <f t="shared" ref="R23:AB23" si="6">$P23/12</f>
        <v>-2291.6666666666665</v>
      </c>
      <c r="S23" s="164">
        <f t="shared" si="6"/>
        <v>-2291.6666666666665</v>
      </c>
      <c r="T23" s="164">
        <f t="shared" si="6"/>
        <v>-2291.6666666666665</v>
      </c>
      <c r="U23" s="164">
        <f t="shared" si="6"/>
        <v>-2291.6666666666665</v>
      </c>
      <c r="V23" s="164">
        <f t="shared" si="6"/>
        <v>-2291.6666666666665</v>
      </c>
      <c r="W23" s="164">
        <f t="shared" si="6"/>
        <v>-2291.6666666666665</v>
      </c>
      <c r="X23" s="164">
        <f t="shared" si="6"/>
        <v>-2291.6666666666665</v>
      </c>
      <c r="Y23" s="164">
        <f t="shared" si="6"/>
        <v>-2291.6666666666665</v>
      </c>
      <c r="Z23" s="164">
        <f t="shared" si="6"/>
        <v>-2291.6666666666665</v>
      </c>
      <c r="AA23" s="164">
        <f t="shared" si="6"/>
        <v>-2291.6666666666665</v>
      </c>
      <c r="AB23" s="164">
        <f t="shared" si="6"/>
        <v>-2291.6666666666665</v>
      </c>
      <c r="AC23" s="156">
        <f>SUM(Q23:AB23)</f>
        <v>-27500.000000000004</v>
      </c>
      <c r="AD23" s="179" t="b">
        <f>AC23=P23</f>
        <v>1</v>
      </c>
      <c r="AE23" s="153"/>
    </row>
    <row r="24" spans="1:85" ht="12.75" customHeight="1" thickBot="1" x14ac:dyDescent="0.25">
      <c r="B24" s="388" t="s">
        <v>1047</v>
      </c>
      <c r="C24" s="389">
        <f>SUM(C13:C23)</f>
        <v>-8734.58</v>
      </c>
      <c r="D24" s="390">
        <f>+C24-E24</f>
        <v>12223.753333333336</v>
      </c>
      <c r="E24" s="389">
        <f>SUM(E13:E23)</f>
        <v>-20958.333333333336</v>
      </c>
      <c r="F24" s="389">
        <f>SUM(F13:F23)</f>
        <v>-275663.71000000002</v>
      </c>
      <c r="G24" s="390">
        <f>+F24-H24</f>
        <v>-24163.710000000021</v>
      </c>
      <c r="H24" s="391">
        <f>SUM(H13:H23)</f>
        <v>-251500</v>
      </c>
      <c r="I24" s="391">
        <f>SUM(I13:I23)</f>
        <v>-251500</v>
      </c>
      <c r="J24" s="391">
        <v>-261498.21666666667</v>
      </c>
      <c r="K24" s="391">
        <f>J24-I24</f>
        <v>-9998.2166666666744</v>
      </c>
      <c r="L24" s="391">
        <f>F24-J24</f>
        <v>-14165.493333333347</v>
      </c>
      <c r="M24" s="153"/>
      <c r="N24" s="224" t="s">
        <v>1047</v>
      </c>
      <c r="O24" s="396">
        <v>-261498.21666666667</v>
      </c>
      <c r="P24" s="225">
        <f>SUM(P13:P23)</f>
        <v>-251500</v>
      </c>
      <c r="Q24" s="225">
        <f t="shared" ref="Q24:AC24" si="7">SUM(Q13:Q23)</f>
        <v>-20958.333333333336</v>
      </c>
      <c r="R24" s="225">
        <f t="shared" si="7"/>
        <v>-20958.333333333336</v>
      </c>
      <c r="S24" s="225">
        <f t="shared" si="7"/>
        <v>-20958.333333333336</v>
      </c>
      <c r="T24" s="225">
        <f t="shared" si="7"/>
        <v>-20958.333333333336</v>
      </c>
      <c r="U24" s="225">
        <f t="shared" si="7"/>
        <v>-20958.333333333336</v>
      </c>
      <c r="V24" s="225">
        <f t="shared" si="7"/>
        <v>-20958.333333333336</v>
      </c>
      <c r="W24" s="225">
        <f t="shared" si="7"/>
        <v>-20958.333333333336</v>
      </c>
      <c r="X24" s="225">
        <f t="shared" si="7"/>
        <v>-20958.333333333336</v>
      </c>
      <c r="Y24" s="225">
        <f t="shared" si="7"/>
        <v>-20958.333333333336</v>
      </c>
      <c r="Z24" s="225">
        <f t="shared" si="7"/>
        <v>-20958.333333333336</v>
      </c>
      <c r="AA24" s="225">
        <f t="shared" si="7"/>
        <v>-20958.333333333336</v>
      </c>
      <c r="AB24" s="225">
        <f t="shared" si="7"/>
        <v>-20958.333333333336</v>
      </c>
      <c r="AC24" s="225">
        <f t="shared" si="7"/>
        <v>-251500</v>
      </c>
      <c r="AD24" s="226" t="b">
        <f>AC24=P24</f>
        <v>1</v>
      </c>
      <c r="AE24" s="153"/>
    </row>
    <row r="25" spans="1:85" s="150" customFormat="1" ht="10.5" customHeight="1" thickBot="1" x14ac:dyDescent="0.35">
      <c r="A25" s="155"/>
      <c r="B25" s="218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155"/>
      <c r="N25" s="382"/>
      <c r="O25" s="394"/>
      <c r="P25" s="21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27"/>
      <c r="AE25" s="417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</row>
    <row r="26" spans="1:85" ht="12.75" customHeight="1" thickBot="1" x14ac:dyDescent="0.25">
      <c r="B26" s="341" t="s">
        <v>1048</v>
      </c>
      <c r="C26" s="236">
        <f>C9+C24</f>
        <v>15795.42</v>
      </c>
      <c r="D26" s="236">
        <f>+C26-E26</f>
        <v>7587.086666666668</v>
      </c>
      <c r="E26" s="298">
        <f>E9+E24</f>
        <v>8208.3333333333321</v>
      </c>
      <c r="F26" s="236">
        <f>F9+F24</f>
        <v>92706.299999999988</v>
      </c>
      <c r="G26" s="236">
        <f>+F26-H26</f>
        <v>-5793.7000000000116</v>
      </c>
      <c r="H26" s="236">
        <f>H9+H24</f>
        <v>98500</v>
      </c>
      <c r="I26" s="236">
        <f>I9+I24</f>
        <v>98500</v>
      </c>
      <c r="J26" s="313">
        <v>98502.193333333358</v>
      </c>
      <c r="K26" s="313">
        <f>J26-I26</f>
        <v>2.1933333333581686</v>
      </c>
      <c r="L26" s="313">
        <f>F26-J26</f>
        <v>-5795.8933333333698</v>
      </c>
      <c r="M26" s="227"/>
      <c r="N26" s="321" t="s">
        <v>1048</v>
      </c>
      <c r="O26" s="313">
        <v>98502.193333333358</v>
      </c>
      <c r="P26" s="201">
        <f>+P9+P24</f>
        <v>98500</v>
      </c>
      <c r="Q26" s="201">
        <f t="shared" ref="Q26:AC26" si="8">+Q9+Q24</f>
        <v>8208.3333333333321</v>
      </c>
      <c r="R26" s="201">
        <f t="shared" si="8"/>
        <v>8208.3333333333321</v>
      </c>
      <c r="S26" s="201">
        <f t="shared" si="8"/>
        <v>8208.3333333333321</v>
      </c>
      <c r="T26" s="201">
        <f t="shared" si="8"/>
        <v>8208.3333333333321</v>
      </c>
      <c r="U26" s="201">
        <f t="shared" si="8"/>
        <v>8208.3333333333321</v>
      </c>
      <c r="V26" s="201">
        <f t="shared" si="8"/>
        <v>8208.3333333333321</v>
      </c>
      <c r="W26" s="201">
        <f t="shared" si="8"/>
        <v>8208.3333333333321</v>
      </c>
      <c r="X26" s="201">
        <f t="shared" si="8"/>
        <v>8208.3333333333321</v>
      </c>
      <c r="Y26" s="201">
        <f t="shared" si="8"/>
        <v>8208.3333333333321</v>
      </c>
      <c r="Z26" s="201">
        <f t="shared" si="8"/>
        <v>8208.3333333333321</v>
      </c>
      <c r="AA26" s="201">
        <f t="shared" si="8"/>
        <v>8208.3333333333321</v>
      </c>
      <c r="AB26" s="201">
        <f t="shared" si="8"/>
        <v>8208.3333333333321</v>
      </c>
      <c r="AC26" s="201">
        <f t="shared" si="8"/>
        <v>98500.000000000058</v>
      </c>
      <c r="AD26" s="202"/>
      <c r="AE26" s="153"/>
    </row>
    <row r="27" spans="1:85" s="150" customFormat="1" ht="10.5" customHeight="1" thickBot="1" x14ac:dyDescent="0.35">
      <c r="A27" s="155"/>
      <c r="B27" s="218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155"/>
      <c r="N27" s="382"/>
      <c r="O27" s="394"/>
      <c r="P27" s="21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27"/>
      <c r="AE27" s="417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</row>
    <row r="28" spans="1:85" s="150" customFormat="1" ht="21.75" customHeight="1" thickBot="1" x14ac:dyDescent="0.35">
      <c r="A28" s="155"/>
      <c r="B28" s="384" t="s">
        <v>1051</v>
      </c>
      <c r="C28" s="385"/>
      <c r="D28" s="385"/>
      <c r="E28" s="386"/>
      <c r="F28" s="385"/>
      <c r="G28" s="385"/>
      <c r="H28" s="386"/>
      <c r="I28" s="386"/>
      <c r="J28" s="309"/>
      <c r="K28" s="309"/>
      <c r="L28" s="309"/>
      <c r="M28" s="357"/>
      <c r="N28" s="329" t="s">
        <v>1051</v>
      </c>
      <c r="O28" s="309"/>
      <c r="P28" s="383"/>
      <c r="Q28" s="214"/>
      <c r="R28" s="214"/>
      <c r="S28" s="214"/>
      <c r="T28" s="214"/>
      <c r="U28" s="214"/>
      <c r="V28" s="214"/>
      <c r="W28" s="214"/>
      <c r="X28" s="215"/>
      <c r="Y28" s="214"/>
      <c r="Z28" s="214"/>
      <c r="AA28" s="214"/>
      <c r="AB28" s="214"/>
      <c r="AC28" s="214"/>
      <c r="AD28" s="216"/>
      <c r="AE28" s="155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</row>
    <row r="29" spans="1:85" ht="12.75" customHeight="1" x14ac:dyDescent="0.2">
      <c r="B29" s="194" t="s">
        <v>1022</v>
      </c>
      <c r="C29" s="340"/>
      <c r="D29" s="249"/>
      <c r="E29" s="250"/>
      <c r="F29" s="248"/>
      <c r="G29" s="249"/>
      <c r="H29" s="250"/>
      <c r="I29" s="250"/>
      <c r="J29" s="250"/>
      <c r="K29" s="250"/>
      <c r="L29" s="250"/>
      <c r="M29" s="227"/>
      <c r="N29" s="330" t="s">
        <v>1022</v>
      </c>
      <c r="O29" s="250"/>
      <c r="P29" s="228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30"/>
      <c r="AD29" s="213"/>
      <c r="AE29" s="153"/>
    </row>
    <row r="30" spans="1:85" ht="12.75" customHeight="1" x14ac:dyDescent="0.2">
      <c r="B30" s="172" t="s">
        <v>782</v>
      </c>
      <c r="C30" s="241">
        <f>-'TB (2) - December'!C40</f>
        <v>0</v>
      </c>
      <c r="D30" s="242">
        <f>+C30-E30</f>
        <v>0</v>
      </c>
      <c r="E30" s="243">
        <f>Q30</f>
        <v>0</v>
      </c>
      <c r="F30" s="241">
        <f>-TB!C40</f>
        <v>45</v>
      </c>
      <c r="G30" s="242">
        <f t="shared" ref="G30:G35" si="9">+F30-H30</f>
        <v>45</v>
      </c>
      <c r="H30" s="243">
        <f>ROUND(SUMIF($Q$5:$AB$5,"&lt;="&amp;$B$3,Q30:AB30),2)</f>
        <v>0</v>
      </c>
      <c r="I30" s="243">
        <v>0</v>
      </c>
      <c r="J30" s="306">
        <v>12</v>
      </c>
      <c r="K30" s="306">
        <f t="shared" ref="K30:K34" si="10">J30-I30</f>
        <v>12</v>
      </c>
      <c r="L30" s="306">
        <f t="shared" ref="L30:L35" si="11">F30-J30</f>
        <v>33</v>
      </c>
      <c r="M30" s="153"/>
      <c r="N30" s="195" t="s">
        <v>782</v>
      </c>
      <c r="O30" s="306">
        <v>12</v>
      </c>
      <c r="P30" s="184">
        <v>0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>
        <f t="shared" ref="AC30:AC42" si="12">SUM(Q30:AB30)</f>
        <v>0</v>
      </c>
      <c r="AD30" s="178" t="b">
        <f t="shared" ref="AD30:AD44" si="13">AC30=P30</f>
        <v>1</v>
      </c>
      <c r="AE30" s="153"/>
    </row>
    <row r="31" spans="1:85" ht="12.75" customHeight="1" x14ac:dyDescent="0.2">
      <c r="B31" s="172" t="s">
        <v>929</v>
      </c>
      <c r="C31" s="241">
        <f>+C32+C33</f>
        <v>1824.52</v>
      </c>
      <c r="D31" s="242">
        <f t="shared" ref="D31:D43" si="14">+C31-E31</f>
        <v>1824.52</v>
      </c>
      <c r="E31" s="243">
        <f>AA32</f>
        <v>0</v>
      </c>
      <c r="F31" s="241">
        <f>+F32+F33</f>
        <v>114612.89</v>
      </c>
      <c r="G31" s="242">
        <f t="shared" si="9"/>
        <v>-3387.1100000000006</v>
      </c>
      <c r="H31" s="243">
        <f>ROUND(SUMIF($Q$5:$AB$5,"&lt;="&amp;$B$3,Q31:AB31),2)</f>
        <v>118000</v>
      </c>
      <c r="I31" s="243">
        <v>118000</v>
      </c>
      <c r="J31" s="306">
        <v>117528.43</v>
      </c>
      <c r="K31" s="306">
        <f t="shared" si="10"/>
        <v>-471.57000000000698</v>
      </c>
      <c r="L31" s="306">
        <f t="shared" si="11"/>
        <v>-2915.5399999999936</v>
      </c>
      <c r="M31" s="153"/>
      <c r="N31" s="195" t="s">
        <v>929</v>
      </c>
      <c r="O31" s="306">
        <v>117528.43</v>
      </c>
      <c r="P31" s="184">
        <v>118000</v>
      </c>
      <c r="Q31" s="156"/>
      <c r="R31" s="156">
        <f>SUM(R32:R33)</f>
        <v>73267.509999999995</v>
      </c>
      <c r="S31" s="156">
        <f>SUM(S32:S33)</f>
        <v>15425.71</v>
      </c>
      <c r="T31" s="156">
        <f>SUM(T32:T33)</f>
        <v>1165.2</v>
      </c>
      <c r="U31" s="156">
        <f t="shared" ref="U31:Y31" si="15">SUM(U32:U33)</f>
        <v>4212.13</v>
      </c>
      <c r="V31" s="156">
        <f t="shared" si="15"/>
        <v>3678</v>
      </c>
      <c r="W31" s="156">
        <f t="shared" si="15"/>
        <v>3990.88</v>
      </c>
      <c r="X31" s="156">
        <f t="shared" si="15"/>
        <v>6530.68</v>
      </c>
      <c r="Y31" s="156">
        <f t="shared" si="15"/>
        <v>2055</v>
      </c>
      <c r="Z31" s="156">
        <f t="shared" ref="Z31:AA31" si="16">SUM(Z32:Z33)</f>
        <v>2463</v>
      </c>
      <c r="AA31" s="156">
        <f t="shared" si="16"/>
        <v>0</v>
      </c>
      <c r="AB31" s="156">
        <v>5211.8900000000003</v>
      </c>
      <c r="AC31" s="299">
        <f t="shared" si="12"/>
        <v>118000.00000000001</v>
      </c>
      <c r="AD31" s="178" t="b">
        <f>AC31=P31</f>
        <v>1</v>
      </c>
      <c r="AE31" s="153"/>
    </row>
    <row r="32" spans="1:85" ht="12.75" customHeight="1" x14ac:dyDescent="0.2">
      <c r="B32" s="173" t="s">
        <v>948</v>
      </c>
      <c r="C32" s="241">
        <f>-'TB (2) - December'!D37</f>
        <v>1208.94</v>
      </c>
      <c r="D32" s="242">
        <f t="shared" si="14"/>
        <v>1208.94</v>
      </c>
      <c r="E32" s="243">
        <f>AA32</f>
        <v>0</v>
      </c>
      <c r="F32" s="241">
        <f>-TB!D37</f>
        <v>106827.92</v>
      </c>
      <c r="G32" s="242">
        <f t="shared" si="9"/>
        <v>-1172.0800000000017</v>
      </c>
      <c r="H32" s="243">
        <f>ROUND(SUMIF($Q$5:$AB$5,"&lt;="&amp;$B$3,Q32:AB32),2)</f>
        <v>108000</v>
      </c>
      <c r="I32" s="243">
        <v>108000</v>
      </c>
      <c r="J32" s="306">
        <v>109644.17</v>
      </c>
      <c r="K32" s="306">
        <f t="shared" si="10"/>
        <v>1644.1699999999983</v>
      </c>
      <c r="L32" s="306">
        <f t="shared" si="11"/>
        <v>-2816.25</v>
      </c>
      <c r="M32" s="153"/>
      <c r="N32" s="196" t="s">
        <v>948</v>
      </c>
      <c r="O32" s="306">
        <v>109644.17</v>
      </c>
      <c r="P32" s="185">
        <v>108000</v>
      </c>
      <c r="Q32" s="158">
        <f t="shared" ref="Q32" si="17">Q31*$J32</f>
        <v>0</v>
      </c>
      <c r="R32" s="158">
        <v>73267.509999999995</v>
      </c>
      <c r="S32" s="158">
        <v>13807.83</v>
      </c>
      <c r="T32" s="158">
        <v>1165.2</v>
      </c>
      <c r="U32" s="158">
        <v>4212.13</v>
      </c>
      <c r="V32" s="158">
        <v>3598.5</v>
      </c>
      <c r="W32" s="158">
        <v>3600</v>
      </c>
      <c r="X32" s="158">
        <v>3504.55</v>
      </c>
      <c r="Y32" s="299">
        <v>0</v>
      </c>
      <c r="Z32" s="299">
        <v>2463</v>
      </c>
      <c r="AA32" s="299">
        <v>0</v>
      </c>
      <c r="AB32" s="299">
        <v>2381.2800000000002</v>
      </c>
      <c r="AC32" s="299">
        <f t="shared" si="12"/>
        <v>108000</v>
      </c>
      <c r="AD32" s="178" t="b">
        <f t="shared" si="13"/>
        <v>1</v>
      </c>
      <c r="AE32" s="153"/>
    </row>
    <row r="33" spans="1:85" ht="12.75" customHeight="1" x14ac:dyDescent="0.2">
      <c r="B33" s="173" t="s">
        <v>949</v>
      </c>
      <c r="C33" s="241">
        <f>-'TB (2) - December'!D39</f>
        <v>615.58000000000004</v>
      </c>
      <c r="D33" s="242">
        <f t="shared" si="14"/>
        <v>615.58000000000004</v>
      </c>
      <c r="E33" s="243">
        <f>Z33</f>
        <v>0</v>
      </c>
      <c r="F33" s="241">
        <f>-TB!D39</f>
        <v>7784.97</v>
      </c>
      <c r="G33" s="242">
        <f t="shared" si="9"/>
        <v>-2215.0299999999997</v>
      </c>
      <c r="H33" s="243">
        <f>ROUND(SUMIF($Q$5:$AB$5,"&lt;="&amp;$B$3,Q33:AB33),2)</f>
        <v>10000</v>
      </c>
      <c r="I33" s="243">
        <v>10000</v>
      </c>
      <c r="J33" s="306">
        <v>7884.26</v>
      </c>
      <c r="K33" s="306">
        <f t="shared" si="10"/>
        <v>-2115.7399999999998</v>
      </c>
      <c r="L33" s="306">
        <f t="shared" si="11"/>
        <v>-99.289999999999964</v>
      </c>
      <c r="M33" s="153"/>
      <c r="N33" s="196" t="s">
        <v>949</v>
      </c>
      <c r="O33" s="306">
        <v>7884.26</v>
      </c>
      <c r="P33" s="185">
        <v>10000</v>
      </c>
      <c r="Q33" s="158">
        <f>Q$31*$J33</f>
        <v>0</v>
      </c>
      <c r="R33" s="158"/>
      <c r="S33" s="158">
        <v>1617.88</v>
      </c>
      <c r="T33" s="158"/>
      <c r="U33" s="158"/>
      <c r="V33" s="158">
        <v>79.5</v>
      </c>
      <c r="W33" s="158">
        <v>390.88</v>
      </c>
      <c r="X33" s="158">
        <v>3026.13</v>
      </c>
      <c r="Y33" s="158">
        <v>2055</v>
      </c>
      <c r="Z33" s="158">
        <v>0</v>
      </c>
      <c r="AA33" s="158">
        <v>0</v>
      </c>
      <c r="AB33" s="158">
        <v>2830.61</v>
      </c>
      <c r="AC33" s="156">
        <f t="shared" si="12"/>
        <v>10000</v>
      </c>
      <c r="AD33" s="178" t="b">
        <f t="shared" si="13"/>
        <v>1</v>
      </c>
      <c r="AE33" s="153"/>
    </row>
    <row r="34" spans="1:85" ht="12.75" customHeight="1" x14ac:dyDescent="0.2">
      <c r="B34" s="174" t="s">
        <v>3</v>
      </c>
      <c r="C34" s="241">
        <f>-'TB (2) - December'!D44-'TB (2) - December'!D48</f>
        <v>30</v>
      </c>
      <c r="D34" s="242">
        <f t="shared" si="14"/>
        <v>-470</v>
      </c>
      <c r="E34" s="243">
        <f>Y34</f>
        <v>500</v>
      </c>
      <c r="F34" s="241">
        <f>-TB!D44-TB!D48</f>
        <v>2957.33</v>
      </c>
      <c r="G34" s="242">
        <f t="shared" si="9"/>
        <v>-3042.67</v>
      </c>
      <c r="H34" s="243">
        <f>ROUND(SUMIF($Q$5:$AB$5,"&lt;="&amp;$B$3,Q34:AB34),2)</f>
        <v>6000</v>
      </c>
      <c r="I34" s="243">
        <v>6000</v>
      </c>
      <c r="J34" s="306">
        <v>3271.8</v>
      </c>
      <c r="K34" s="306">
        <f t="shared" si="10"/>
        <v>-2728.2</v>
      </c>
      <c r="L34" s="306">
        <f t="shared" si="11"/>
        <v>-314.47000000000025</v>
      </c>
      <c r="M34" s="153"/>
      <c r="N34" s="197" t="s">
        <v>3</v>
      </c>
      <c r="O34" s="306">
        <v>3271.8</v>
      </c>
      <c r="P34" s="184">
        <v>6000</v>
      </c>
      <c r="Q34" s="156">
        <f t="shared" ref="Q34:AB34" si="18">$P34/12</f>
        <v>500</v>
      </c>
      <c r="R34" s="156">
        <f t="shared" si="18"/>
        <v>500</v>
      </c>
      <c r="S34" s="156">
        <f t="shared" si="18"/>
        <v>500</v>
      </c>
      <c r="T34" s="156">
        <f t="shared" si="18"/>
        <v>500</v>
      </c>
      <c r="U34" s="156">
        <f t="shared" si="18"/>
        <v>500</v>
      </c>
      <c r="V34" s="156">
        <f t="shared" si="18"/>
        <v>500</v>
      </c>
      <c r="W34" s="156">
        <f t="shared" si="18"/>
        <v>500</v>
      </c>
      <c r="X34" s="156">
        <f t="shared" si="18"/>
        <v>500</v>
      </c>
      <c r="Y34" s="156">
        <f t="shared" si="18"/>
        <v>500</v>
      </c>
      <c r="Z34" s="156">
        <f t="shared" si="18"/>
        <v>500</v>
      </c>
      <c r="AA34" s="156">
        <f t="shared" si="18"/>
        <v>500</v>
      </c>
      <c r="AB34" s="156">
        <f t="shared" si="18"/>
        <v>500</v>
      </c>
      <c r="AC34" s="156">
        <f t="shared" si="12"/>
        <v>6000</v>
      </c>
      <c r="AD34" s="178" t="b">
        <f t="shared" si="13"/>
        <v>1</v>
      </c>
      <c r="AE34" s="153"/>
    </row>
    <row r="35" spans="1:85" ht="12.75" customHeight="1" x14ac:dyDescent="0.2">
      <c r="B35" s="171" t="s">
        <v>1025</v>
      </c>
      <c r="C35" s="238">
        <f>SUM(C30:C34)-C31</f>
        <v>1854.52</v>
      </c>
      <c r="D35" s="239">
        <f>+C35-E35</f>
        <v>1354.52</v>
      </c>
      <c r="E35" s="240">
        <f>SUM(E30:E34)-E31</f>
        <v>500</v>
      </c>
      <c r="F35" s="238">
        <f>SUM(F30:F34)-F31</f>
        <v>117615.21999999999</v>
      </c>
      <c r="G35" s="239">
        <f t="shared" si="9"/>
        <v>-6384.7800000000134</v>
      </c>
      <c r="H35" s="240">
        <f>SUM(H30:H34)-H31</f>
        <v>124000</v>
      </c>
      <c r="I35" s="240">
        <f>SUM(I30:I34)-I31</f>
        <v>124000</v>
      </c>
      <c r="J35" s="240">
        <v>120812.22999999998</v>
      </c>
      <c r="K35" s="240">
        <f>J35-I35</f>
        <v>-3187.7700000000186</v>
      </c>
      <c r="L35" s="240">
        <f t="shared" si="11"/>
        <v>-3197.0099999999948</v>
      </c>
      <c r="M35" s="153"/>
      <c r="N35" s="196" t="s">
        <v>1025</v>
      </c>
      <c r="O35" s="240">
        <v>120812.22999999998</v>
      </c>
      <c r="P35" s="186">
        <f>SUM(P30:P34)-P31</f>
        <v>124000</v>
      </c>
      <c r="Q35" s="160">
        <f>SUM(Q30:Q34)-Q31</f>
        <v>500</v>
      </c>
      <c r="R35" s="160">
        <f t="shared" ref="R35:AB35" si="19">SUM(R30:R34)-R31</f>
        <v>73767.509999999995</v>
      </c>
      <c r="S35" s="160">
        <f t="shared" si="19"/>
        <v>15925.710000000003</v>
      </c>
      <c r="T35" s="160">
        <f t="shared" si="19"/>
        <v>1665.2</v>
      </c>
      <c r="U35" s="160">
        <f t="shared" si="19"/>
        <v>4712.13</v>
      </c>
      <c r="V35" s="160">
        <f t="shared" si="19"/>
        <v>4178</v>
      </c>
      <c r="W35" s="160">
        <f t="shared" si="19"/>
        <v>4490.88</v>
      </c>
      <c r="X35" s="160">
        <f t="shared" si="19"/>
        <v>7030.68</v>
      </c>
      <c r="Y35" s="160">
        <f t="shared" si="19"/>
        <v>2555</v>
      </c>
      <c r="Z35" s="160">
        <f t="shared" si="19"/>
        <v>2963</v>
      </c>
      <c r="AA35" s="160">
        <f t="shared" si="19"/>
        <v>500</v>
      </c>
      <c r="AB35" s="160">
        <f t="shared" si="19"/>
        <v>5711.89</v>
      </c>
      <c r="AC35" s="160">
        <f>SUM(AC30:AC34)-AC31</f>
        <v>123999.99999999999</v>
      </c>
      <c r="AD35" s="177" t="b">
        <f t="shared" si="13"/>
        <v>1</v>
      </c>
      <c r="AE35" s="153"/>
    </row>
    <row r="36" spans="1:85" ht="12.75" customHeight="1" x14ac:dyDescent="0.2">
      <c r="B36" s="175"/>
      <c r="C36" s="241"/>
      <c r="D36" s="242"/>
      <c r="E36" s="243"/>
      <c r="F36" s="241"/>
      <c r="G36" s="242"/>
      <c r="H36" s="243"/>
      <c r="I36" s="243"/>
      <c r="J36" s="310"/>
      <c r="K36" s="310"/>
      <c r="L36" s="310"/>
      <c r="M36" s="153"/>
      <c r="N36" s="197"/>
      <c r="O36" s="310"/>
      <c r="P36" s="184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78" t="b">
        <f t="shared" si="13"/>
        <v>1</v>
      </c>
      <c r="AE36" s="153"/>
    </row>
    <row r="37" spans="1:85" ht="12.75" customHeight="1" x14ac:dyDescent="0.2">
      <c r="B37" s="171" t="s">
        <v>1023</v>
      </c>
      <c r="C37" s="238"/>
      <c r="D37" s="239"/>
      <c r="E37" s="240"/>
      <c r="F37" s="238"/>
      <c r="G37" s="239"/>
      <c r="H37" s="240"/>
      <c r="I37" s="240"/>
      <c r="J37" s="240"/>
      <c r="K37" s="240"/>
      <c r="L37" s="240"/>
      <c r="M37" s="153"/>
      <c r="N37" s="198" t="s">
        <v>1023</v>
      </c>
      <c r="O37" s="240"/>
      <c r="P37" s="186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77" t="b">
        <f t="shared" si="13"/>
        <v>1</v>
      </c>
      <c r="AE37" s="153"/>
    </row>
    <row r="38" spans="1:85" ht="12.75" customHeight="1" x14ac:dyDescent="0.2">
      <c r="B38" s="174" t="s">
        <v>975</v>
      </c>
      <c r="C38" s="241">
        <f>-'TB (2) - December'!D54-'TB (2) - December'!D55-'TB (2) - December'!D56</f>
        <v>0</v>
      </c>
      <c r="D38" s="242">
        <f t="shared" si="14"/>
        <v>0</v>
      </c>
      <c r="E38" s="243">
        <f t="shared" ref="E38" si="20">Q38</f>
        <v>0</v>
      </c>
      <c r="F38" s="241">
        <f>-TB!D54-TB!D55-TB!D56</f>
        <v>1347.79</v>
      </c>
      <c r="G38" s="242">
        <f>+F38-H38</f>
        <v>1347.79</v>
      </c>
      <c r="H38" s="243">
        <f>ROUND(SUMIF($Q$5:$AB$5,"&lt;="&amp;$B$3,Q38:AB38),2)</f>
        <v>0</v>
      </c>
      <c r="I38" s="243">
        <v>0</v>
      </c>
      <c r="J38" s="306">
        <v>1344</v>
      </c>
      <c r="K38" s="306">
        <f t="shared" ref="K38:K39" si="21">J38-I38</f>
        <v>1344</v>
      </c>
      <c r="L38" s="306">
        <f>F38-J38</f>
        <v>3.7899999999999636</v>
      </c>
      <c r="M38" s="153"/>
      <c r="N38" s="197" t="s">
        <v>975</v>
      </c>
      <c r="O38" s="306">
        <v>1344</v>
      </c>
      <c r="P38" s="184">
        <v>0</v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>
        <f t="shared" ref="AC38" si="22">SUM(Q38:AB38)</f>
        <v>0</v>
      </c>
      <c r="AD38" s="178" t="b">
        <f t="shared" si="13"/>
        <v>1</v>
      </c>
      <c r="AE38" s="153"/>
    </row>
    <row r="39" spans="1:85" ht="12.75" customHeight="1" x14ac:dyDescent="0.2">
      <c r="B39" s="171" t="s">
        <v>1026</v>
      </c>
      <c r="C39" s="238">
        <f>SUM(C38)</f>
        <v>0</v>
      </c>
      <c r="D39" s="239">
        <f>+C39-E39</f>
        <v>0</v>
      </c>
      <c r="E39" s="240">
        <f>SUM(E38)</f>
        <v>0</v>
      </c>
      <c r="F39" s="238">
        <f>SUM(F38)</f>
        <v>1347.79</v>
      </c>
      <c r="G39" s="239">
        <f>+F39-H39</f>
        <v>1347.79</v>
      </c>
      <c r="H39" s="240">
        <f>SUM(H38)</f>
        <v>0</v>
      </c>
      <c r="I39" s="240">
        <f>SUM(I38)</f>
        <v>0</v>
      </c>
      <c r="J39" s="240">
        <v>1344</v>
      </c>
      <c r="K39" s="240">
        <f t="shared" si="21"/>
        <v>1344</v>
      </c>
      <c r="L39" s="240">
        <f>SUM(L38)</f>
        <v>3.7899999999999636</v>
      </c>
      <c r="M39" s="153"/>
      <c r="N39" s="198" t="s">
        <v>1026</v>
      </c>
      <c r="O39" s="240">
        <v>1344</v>
      </c>
      <c r="P39" s="186">
        <f>SUM(P38)</f>
        <v>0</v>
      </c>
      <c r="Q39" s="159">
        <f t="shared" ref="Q39:AC39" si="23">SUM(Q38)</f>
        <v>0</v>
      </c>
      <c r="R39" s="159">
        <f t="shared" si="23"/>
        <v>0</v>
      </c>
      <c r="S39" s="159">
        <f t="shared" si="23"/>
        <v>0</v>
      </c>
      <c r="T39" s="159">
        <f t="shared" si="23"/>
        <v>0</v>
      </c>
      <c r="U39" s="159">
        <f t="shared" si="23"/>
        <v>0</v>
      </c>
      <c r="V39" s="159">
        <f t="shared" si="23"/>
        <v>0</v>
      </c>
      <c r="W39" s="159">
        <f t="shared" si="23"/>
        <v>0</v>
      </c>
      <c r="X39" s="159">
        <f t="shared" si="23"/>
        <v>0</v>
      </c>
      <c r="Y39" s="159">
        <f t="shared" si="23"/>
        <v>0</v>
      </c>
      <c r="Z39" s="159">
        <f t="shared" si="23"/>
        <v>0</v>
      </c>
      <c r="AA39" s="159">
        <f t="shared" si="23"/>
        <v>0</v>
      </c>
      <c r="AB39" s="159">
        <f t="shared" si="23"/>
        <v>0</v>
      </c>
      <c r="AC39" s="159">
        <f t="shared" si="23"/>
        <v>0</v>
      </c>
      <c r="AD39" s="177" t="b">
        <f t="shared" si="13"/>
        <v>1</v>
      </c>
      <c r="AE39" s="153"/>
    </row>
    <row r="40" spans="1:85" ht="12.75" customHeight="1" x14ac:dyDescent="0.2">
      <c r="B40" s="175"/>
      <c r="C40" s="241"/>
      <c r="D40" s="242"/>
      <c r="E40" s="243"/>
      <c r="F40" s="241"/>
      <c r="G40" s="242"/>
      <c r="H40" s="243"/>
      <c r="I40" s="243"/>
      <c r="J40" s="310"/>
      <c r="K40" s="310"/>
      <c r="L40" s="310"/>
      <c r="M40" s="153"/>
      <c r="N40" s="197"/>
      <c r="O40" s="310"/>
      <c r="P40" s="184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78" t="b">
        <f t="shared" si="13"/>
        <v>1</v>
      </c>
      <c r="AE40" s="153"/>
    </row>
    <row r="41" spans="1:85" ht="12.75" customHeight="1" x14ac:dyDescent="0.2">
      <c r="B41" s="171" t="s">
        <v>1024</v>
      </c>
      <c r="C41" s="238"/>
      <c r="D41" s="239"/>
      <c r="E41" s="240"/>
      <c r="F41" s="238"/>
      <c r="G41" s="239"/>
      <c r="H41" s="240"/>
      <c r="I41" s="240"/>
      <c r="J41" s="240"/>
      <c r="K41" s="240"/>
      <c r="L41" s="240"/>
      <c r="M41" s="153"/>
      <c r="N41" s="198" t="s">
        <v>1024</v>
      </c>
      <c r="O41" s="240"/>
      <c r="P41" s="186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77" t="b">
        <f t="shared" si="13"/>
        <v>1</v>
      </c>
      <c r="AE41" s="153"/>
    </row>
    <row r="42" spans="1:85" ht="12.75" customHeight="1" x14ac:dyDescent="0.2">
      <c r="B42" s="175" t="s">
        <v>988</v>
      </c>
      <c r="C42" s="241">
        <f>-'TB (2) - December'!D42-'TB (2) - December'!D43</f>
        <v>9.67</v>
      </c>
      <c r="D42" s="242">
        <f t="shared" si="14"/>
        <v>9.67</v>
      </c>
      <c r="E42" s="243">
        <f>U42</f>
        <v>0</v>
      </c>
      <c r="F42" s="241">
        <f>-TB!D42-TB!D43</f>
        <v>6521.57</v>
      </c>
      <c r="G42" s="242">
        <f>+F42-H42</f>
        <v>521.56999999999971</v>
      </c>
      <c r="H42" s="243">
        <f>ROUND(SUMIF($Q$5:$AB$5,"&lt;="&amp;$B$3,Q42:AB42),2)</f>
        <v>6000</v>
      </c>
      <c r="I42" s="243">
        <v>6000</v>
      </c>
      <c r="J42" s="306">
        <v>5999.98</v>
      </c>
      <c r="K42" s="306">
        <f>J42-I42</f>
        <v>-2.0000000000436557E-2</v>
      </c>
      <c r="L42" s="306">
        <f>F42-J42</f>
        <v>521.59000000000015</v>
      </c>
      <c r="M42" s="153"/>
      <c r="N42" s="197" t="s">
        <v>988</v>
      </c>
      <c r="O42" s="306">
        <v>5999.98</v>
      </c>
      <c r="P42" s="184">
        <v>6000</v>
      </c>
      <c r="Q42" s="156"/>
      <c r="R42" s="156"/>
      <c r="T42" s="156">
        <f>$P42/4</f>
        <v>1500</v>
      </c>
      <c r="U42" s="156"/>
      <c r="V42" s="156"/>
      <c r="W42" s="156">
        <f>$P42/4</f>
        <v>1500</v>
      </c>
      <c r="X42" s="156"/>
      <c r="Y42" s="156"/>
      <c r="Z42" s="156">
        <f>$P42/4</f>
        <v>1500</v>
      </c>
      <c r="AA42" s="156"/>
      <c r="AB42" s="156">
        <f>$P42/4</f>
        <v>1500</v>
      </c>
      <c r="AC42" s="156">
        <f t="shared" si="12"/>
        <v>6000</v>
      </c>
      <c r="AD42" s="178" t="b">
        <f t="shared" si="13"/>
        <v>1</v>
      </c>
      <c r="AE42" s="153"/>
    </row>
    <row r="43" spans="1:85" ht="12.75" customHeight="1" thickBot="1" x14ac:dyDescent="0.25">
      <c r="B43" s="171" t="s">
        <v>1027</v>
      </c>
      <c r="C43" s="244">
        <f>SUM(C42)</f>
        <v>9.67</v>
      </c>
      <c r="D43" s="245">
        <f t="shared" si="14"/>
        <v>9.67</v>
      </c>
      <c r="E43" s="246">
        <f>SUM(E42)</f>
        <v>0</v>
      </c>
      <c r="F43" s="244">
        <f>SUM(F42)</f>
        <v>6521.57</v>
      </c>
      <c r="G43" s="245">
        <f>+F43-H43</f>
        <v>521.56999999999971</v>
      </c>
      <c r="H43" s="246">
        <f>SUM(H42)</f>
        <v>6000</v>
      </c>
      <c r="I43" s="246">
        <f>SUM(I42)</f>
        <v>6000</v>
      </c>
      <c r="J43" s="246">
        <v>5999.98</v>
      </c>
      <c r="K43" s="246">
        <f>J43-I43</f>
        <v>-2.0000000000436557E-2</v>
      </c>
      <c r="L43" s="246">
        <f>SUM(L42)</f>
        <v>521.59000000000015</v>
      </c>
      <c r="M43" s="153"/>
      <c r="N43" s="198" t="s">
        <v>1027</v>
      </c>
      <c r="O43" s="246">
        <v>5999.98</v>
      </c>
      <c r="P43" s="204">
        <f>SUM(P42)</f>
        <v>6000</v>
      </c>
      <c r="Q43" s="205">
        <f t="shared" ref="Q43:AC43" si="24">SUM(Q42)</f>
        <v>0</v>
      </c>
      <c r="R43" s="205">
        <f t="shared" si="24"/>
        <v>0</v>
      </c>
      <c r="S43" s="205">
        <f>SUM(S42)</f>
        <v>0</v>
      </c>
      <c r="T43" s="205">
        <f>SUM(T42)</f>
        <v>1500</v>
      </c>
      <c r="U43" s="205">
        <f t="shared" si="24"/>
        <v>0</v>
      </c>
      <c r="V43" s="205">
        <f t="shared" si="24"/>
        <v>0</v>
      </c>
      <c r="W43" s="205">
        <f t="shared" si="24"/>
        <v>1500</v>
      </c>
      <c r="X43" s="205">
        <f t="shared" si="24"/>
        <v>0</v>
      </c>
      <c r="Y43" s="205">
        <f t="shared" si="24"/>
        <v>0</v>
      </c>
      <c r="Z43" s="205">
        <f t="shared" si="24"/>
        <v>1500</v>
      </c>
      <c r="AA43" s="205">
        <f t="shared" si="24"/>
        <v>0</v>
      </c>
      <c r="AB43" s="205">
        <f t="shared" si="24"/>
        <v>1500</v>
      </c>
      <c r="AC43" s="205">
        <f t="shared" si="24"/>
        <v>6000</v>
      </c>
      <c r="AD43" s="206" t="b">
        <f t="shared" si="13"/>
        <v>1</v>
      </c>
      <c r="AE43" s="153"/>
    </row>
    <row r="44" spans="1:85" s="150" customFormat="1" ht="21.75" customHeight="1" thickBot="1" x14ac:dyDescent="0.35">
      <c r="A44" s="155"/>
      <c r="B44" s="324" t="s">
        <v>142</v>
      </c>
      <c r="C44" s="256">
        <f>C35+C39+C43</f>
        <v>1864.19</v>
      </c>
      <c r="D44" s="256">
        <f>+C44-E44</f>
        <v>1364.19</v>
      </c>
      <c r="E44" s="257">
        <f>E35+E39+E43</f>
        <v>500</v>
      </c>
      <c r="F44" s="256">
        <f>F35+F39+F43</f>
        <v>125484.57999999999</v>
      </c>
      <c r="G44" s="256">
        <f>+F44-H44</f>
        <v>-4515.4200000000128</v>
      </c>
      <c r="H44" s="257">
        <f>H35+H39+H43</f>
        <v>130000</v>
      </c>
      <c r="I44" s="257">
        <f>I35+I39+I43</f>
        <v>130000</v>
      </c>
      <c r="J44" s="327">
        <v>128156.20999999998</v>
      </c>
      <c r="K44" s="327">
        <f>J44-I44</f>
        <v>-1843.7900000000227</v>
      </c>
      <c r="L44" s="327">
        <f>F44-J44</f>
        <v>-2671.6299999999901</v>
      </c>
      <c r="M44" s="155"/>
      <c r="N44" s="324" t="s">
        <v>142</v>
      </c>
      <c r="O44" s="327">
        <v>128156.20999999998</v>
      </c>
      <c r="P44" s="201">
        <f>P35+P39+P43</f>
        <v>130000</v>
      </c>
      <c r="Q44" s="201">
        <f t="shared" ref="Q44:AC44" si="25">Q35+Q39+Q43</f>
        <v>500</v>
      </c>
      <c r="R44" s="201">
        <f t="shared" si="25"/>
        <v>73767.509999999995</v>
      </c>
      <c r="S44" s="201">
        <f t="shared" si="25"/>
        <v>15925.710000000003</v>
      </c>
      <c r="T44" s="201">
        <f t="shared" si="25"/>
        <v>3165.2</v>
      </c>
      <c r="U44" s="201">
        <f t="shared" si="25"/>
        <v>4712.13</v>
      </c>
      <c r="V44" s="201">
        <f t="shared" si="25"/>
        <v>4178</v>
      </c>
      <c r="W44" s="201">
        <f t="shared" si="25"/>
        <v>5990.88</v>
      </c>
      <c r="X44" s="201">
        <f t="shared" si="25"/>
        <v>7030.68</v>
      </c>
      <c r="Y44" s="201">
        <f t="shared" si="25"/>
        <v>2555</v>
      </c>
      <c r="Z44" s="201">
        <f t="shared" si="25"/>
        <v>4463</v>
      </c>
      <c r="AA44" s="201">
        <f t="shared" si="25"/>
        <v>500</v>
      </c>
      <c r="AB44" s="201">
        <f t="shared" si="25"/>
        <v>7211.89</v>
      </c>
      <c r="AC44" s="201">
        <f t="shared" si="25"/>
        <v>129999.99999999999</v>
      </c>
      <c r="AD44" s="216" t="b">
        <f t="shared" si="13"/>
        <v>1</v>
      </c>
      <c r="AE44" s="155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</row>
    <row r="45" spans="1:85" s="150" customFormat="1" ht="10.5" customHeight="1" thickBot="1" x14ac:dyDescent="0.35">
      <c r="A45" s="155"/>
      <c r="B45" s="218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155"/>
      <c r="N45" s="382"/>
      <c r="O45" s="394"/>
      <c r="P45" s="21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27"/>
      <c r="AE45" s="417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</row>
    <row r="46" spans="1:85" s="150" customFormat="1" ht="21.75" customHeight="1" thickBot="1" x14ac:dyDescent="0.35">
      <c r="A46" s="155"/>
      <c r="B46" s="324" t="s">
        <v>764</v>
      </c>
      <c r="C46" s="256"/>
      <c r="D46" s="256"/>
      <c r="E46" s="257"/>
      <c r="F46" s="256"/>
      <c r="G46" s="256"/>
      <c r="H46" s="257"/>
      <c r="I46" s="257"/>
      <c r="J46" s="327"/>
      <c r="K46" s="327"/>
      <c r="L46" s="327"/>
      <c r="M46" s="155"/>
      <c r="N46" s="324" t="s">
        <v>764</v>
      </c>
      <c r="O46" s="327"/>
      <c r="P46" s="201"/>
      <c r="Q46" s="214"/>
      <c r="R46" s="214"/>
      <c r="S46" s="214"/>
      <c r="T46" s="214"/>
      <c r="U46" s="214"/>
      <c r="V46" s="214"/>
      <c r="W46" s="214"/>
      <c r="X46" s="215"/>
      <c r="Y46" s="214"/>
      <c r="Z46" s="214"/>
      <c r="AA46" s="214"/>
      <c r="AB46" s="214"/>
      <c r="AC46" s="214"/>
      <c r="AD46" s="216"/>
      <c r="AE46" s="155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</row>
    <row r="47" spans="1:85" ht="12.75" customHeight="1" x14ac:dyDescent="0.25">
      <c r="B47" s="176" t="s">
        <v>1028</v>
      </c>
      <c r="C47" s="258"/>
      <c r="D47" s="249"/>
      <c r="E47" s="259"/>
      <c r="F47" s="258"/>
      <c r="G47" s="249"/>
      <c r="H47" s="259"/>
      <c r="I47" s="259"/>
      <c r="J47" s="259"/>
      <c r="K47" s="259"/>
      <c r="L47" s="259"/>
      <c r="M47" s="153"/>
      <c r="N47" s="194" t="s">
        <v>1028</v>
      </c>
      <c r="O47" s="259"/>
      <c r="P47" s="22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3"/>
      <c r="AD47" s="213"/>
      <c r="AE47" s="153"/>
    </row>
    <row r="48" spans="1:85" ht="12.75" customHeight="1" x14ac:dyDescent="0.2">
      <c r="B48" s="175" t="s">
        <v>1029</v>
      </c>
      <c r="C48" s="241"/>
      <c r="D48" s="242"/>
      <c r="E48" s="243"/>
      <c r="F48" s="241"/>
      <c r="G48" s="242"/>
      <c r="H48" s="243"/>
      <c r="I48" s="243"/>
      <c r="J48" s="310"/>
      <c r="K48" s="310"/>
      <c r="L48" s="310"/>
      <c r="M48" s="153"/>
      <c r="N48" s="199" t="s">
        <v>1029</v>
      </c>
      <c r="O48" s="310"/>
      <c r="P48" s="188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56"/>
      <c r="AD48" s="178"/>
      <c r="AE48" s="153"/>
    </row>
    <row r="49" spans="2:31" ht="12.75" customHeight="1" x14ac:dyDescent="0.2">
      <c r="B49" s="172" t="s">
        <v>932</v>
      </c>
      <c r="C49" s="241">
        <f>-'TB (2) - December'!D58</f>
        <v>-3375</v>
      </c>
      <c r="D49" s="242">
        <f>+C49-E49</f>
        <v>2041.666666666667</v>
      </c>
      <c r="E49" s="243">
        <f>Y49</f>
        <v>-5416.666666666667</v>
      </c>
      <c r="F49" s="241">
        <f>-TB!D58</f>
        <v>-63855</v>
      </c>
      <c r="G49" s="242">
        <f>+F49-H49</f>
        <v>1145</v>
      </c>
      <c r="H49" s="243">
        <f>ROUND(SUMIF($Q$5:$AB$5,"&lt;="&amp;$B$3,Q49:AB49),2)</f>
        <v>-65000</v>
      </c>
      <c r="I49" s="243">
        <v>-65000</v>
      </c>
      <c r="J49" s="306">
        <v>-63465.5</v>
      </c>
      <c r="K49" s="306">
        <f t="shared" ref="K49:K51" si="26">J49-I49</f>
        <v>1534.5</v>
      </c>
      <c r="L49" s="306">
        <f>F49-J49</f>
        <v>-389.5</v>
      </c>
      <c r="M49" s="153"/>
      <c r="N49" s="195" t="s">
        <v>932</v>
      </c>
      <c r="O49" s="306">
        <v>-63465.5</v>
      </c>
      <c r="P49" s="189">
        <v>-65000</v>
      </c>
      <c r="Q49" s="164">
        <f t="shared" ref="Q49:AB54" si="27">$P49/12</f>
        <v>-5416.666666666667</v>
      </c>
      <c r="R49" s="164">
        <f t="shared" si="27"/>
        <v>-5416.666666666667</v>
      </c>
      <c r="S49" s="164">
        <f t="shared" si="27"/>
        <v>-5416.666666666667</v>
      </c>
      <c r="T49" s="164">
        <f t="shared" si="27"/>
        <v>-5416.666666666667</v>
      </c>
      <c r="U49" s="164">
        <f t="shared" si="27"/>
        <v>-5416.666666666667</v>
      </c>
      <c r="V49" s="164">
        <f t="shared" si="27"/>
        <v>-5416.666666666667</v>
      </c>
      <c r="W49" s="164">
        <f t="shared" si="27"/>
        <v>-5416.666666666667</v>
      </c>
      <c r="X49" s="164">
        <f t="shared" si="27"/>
        <v>-5416.666666666667</v>
      </c>
      <c r="Y49" s="164">
        <f t="shared" si="27"/>
        <v>-5416.666666666667</v>
      </c>
      <c r="Z49" s="164">
        <f t="shared" si="27"/>
        <v>-5416.666666666667</v>
      </c>
      <c r="AA49" s="164">
        <f t="shared" si="27"/>
        <v>-5416.666666666667</v>
      </c>
      <c r="AB49" s="164">
        <f t="shared" si="27"/>
        <v>-5416.666666666667</v>
      </c>
      <c r="AC49" s="156">
        <f t="shared" ref="AC49:AC54" si="28">SUM(Q49:AB49)</f>
        <v>-64999.999999999993</v>
      </c>
      <c r="AD49" s="178" t="b">
        <f t="shared" ref="AD49:AD54" si="29">AC49=P49</f>
        <v>1</v>
      </c>
      <c r="AE49" s="153"/>
    </row>
    <row r="50" spans="2:31" ht="12.75" customHeight="1" x14ac:dyDescent="0.2">
      <c r="B50" s="174" t="s">
        <v>933</v>
      </c>
      <c r="C50" s="241">
        <f>-'TB (2) - December'!D63</f>
        <v>1536.2</v>
      </c>
      <c r="D50" s="242">
        <f t="shared" ref="D50:D79" si="30">+C50-E50</f>
        <v>2786.2</v>
      </c>
      <c r="E50" s="243">
        <f>Y50</f>
        <v>-1250</v>
      </c>
      <c r="F50" s="241">
        <f>-TB!D63</f>
        <v>-12484.91</v>
      </c>
      <c r="G50" s="242">
        <f>+F50-H50</f>
        <v>2515.09</v>
      </c>
      <c r="H50" s="243">
        <f>ROUND(SUMIF($Q$5:$AB$5,"&lt;="&amp;$B$3,Q50:AB50),2)</f>
        <v>-15000</v>
      </c>
      <c r="I50" s="243">
        <v>-15000</v>
      </c>
      <c r="J50" s="306">
        <v>-12752.32</v>
      </c>
      <c r="K50" s="306">
        <f t="shared" si="26"/>
        <v>2247.6800000000003</v>
      </c>
      <c r="L50" s="306">
        <f>F50-J50</f>
        <v>267.40999999999985</v>
      </c>
      <c r="M50" s="153"/>
      <c r="N50" s="197" t="s">
        <v>933</v>
      </c>
      <c r="O50" s="306">
        <v>-12752.32</v>
      </c>
      <c r="P50" s="189">
        <v>-15000</v>
      </c>
      <c r="Q50" s="164">
        <f t="shared" si="27"/>
        <v>-1250</v>
      </c>
      <c r="R50" s="164">
        <f t="shared" si="27"/>
        <v>-1250</v>
      </c>
      <c r="S50" s="164">
        <f t="shared" si="27"/>
        <v>-1250</v>
      </c>
      <c r="T50" s="164">
        <f t="shared" si="27"/>
        <v>-1250</v>
      </c>
      <c r="U50" s="164">
        <f t="shared" si="27"/>
        <v>-1250</v>
      </c>
      <c r="V50" s="164">
        <f t="shared" si="27"/>
        <v>-1250</v>
      </c>
      <c r="W50" s="164">
        <f t="shared" si="27"/>
        <v>-1250</v>
      </c>
      <c r="X50" s="164">
        <f t="shared" si="27"/>
        <v>-1250</v>
      </c>
      <c r="Y50" s="164">
        <f t="shared" si="27"/>
        <v>-1250</v>
      </c>
      <c r="Z50" s="164">
        <f t="shared" si="27"/>
        <v>-1250</v>
      </c>
      <c r="AA50" s="164">
        <f t="shared" si="27"/>
        <v>-1250</v>
      </c>
      <c r="AB50" s="164">
        <f t="shared" si="27"/>
        <v>-1250</v>
      </c>
      <c r="AC50" s="156">
        <f t="shared" si="28"/>
        <v>-15000</v>
      </c>
      <c r="AD50" s="178" t="b">
        <f t="shared" si="29"/>
        <v>1</v>
      </c>
      <c r="AE50" s="153"/>
    </row>
    <row r="51" spans="2:31" ht="12.75" customHeight="1" x14ac:dyDescent="0.2">
      <c r="B51" s="174" t="s">
        <v>11</v>
      </c>
      <c r="C51" s="241">
        <f>-'TB (2) - December'!D64</f>
        <v>826.41</v>
      </c>
      <c r="D51" s="242">
        <f t="shared" si="30"/>
        <v>1243.0766666666666</v>
      </c>
      <c r="E51" s="243">
        <f>Y51</f>
        <v>-416.66666666666669</v>
      </c>
      <c r="F51" s="241">
        <f>-TB!D64</f>
        <v>-5000</v>
      </c>
      <c r="G51" s="242">
        <f>+F51-H51</f>
        <v>0</v>
      </c>
      <c r="H51" s="243">
        <f>ROUND(SUMIF($Q$5:$AB$5,"&lt;="&amp;$B$3,Q51:AB51),2)</f>
        <v>-5000</v>
      </c>
      <c r="I51" s="243">
        <v>-5000</v>
      </c>
      <c r="J51" s="306">
        <v>-4999.72</v>
      </c>
      <c r="K51" s="306">
        <f t="shared" si="26"/>
        <v>0.27999999999974534</v>
      </c>
      <c r="L51" s="306">
        <f>F51-J51</f>
        <v>-0.27999999999974534</v>
      </c>
      <c r="M51" s="153"/>
      <c r="N51" s="197" t="s">
        <v>11</v>
      </c>
      <c r="O51" s="306">
        <v>-4999.72</v>
      </c>
      <c r="P51" s="189">
        <v>-5000</v>
      </c>
      <c r="Q51" s="164">
        <f t="shared" si="27"/>
        <v>-416.66666666666669</v>
      </c>
      <c r="R51" s="164">
        <f t="shared" si="27"/>
        <v>-416.66666666666669</v>
      </c>
      <c r="S51" s="164">
        <f t="shared" si="27"/>
        <v>-416.66666666666669</v>
      </c>
      <c r="T51" s="164">
        <f t="shared" si="27"/>
        <v>-416.66666666666669</v>
      </c>
      <c r="U51" s="164">
        <f t="shared" si="27"/>
        <v>-416.66666666666669</v>
      </c>
      <c r="V51" s="164">
        <f t="shared" si="27"/>
        <v>-416.66666666666669</v>
      </c>
      <c r="W51" s="164">
        <f t="shared" si="27"/>
        <v>-416.66666666666669</v>
      </c>
      <c r="X51" s="164">
        <f t="shared" si="27"/>
        <v>-416.66666666666669</v>
      </c>
      <c r="Y51" s="164">
        <f t="shared" si="27"/>
        <v>-416.66666666666669</v>
      </c>
      <c r="Z51" s="164">
        <f t="shared" si="27"/>
        <v>-416.66666666666669</v>
      </c>
      <c r="AA51" s="164">
        <f t="shared" si="27"/>
        <v>-416.66666666666669</v>
      </c>
      <c r="AB51" s="164">
        <f t="shared" si="27"/>
        <v>-416.66666666666669</v>
      </c>
      <c r="AC51" s="156">
        <f t="shared" si="28"/>
        <v>-5000</v>
      </c>
      <c r="AD51" s="178" t="b">
        <f t="shared" si="29"/>
        <v>1</v>
      </c>
      <c r="AE51" s="153"/>
    </row>
    <row r="52" spans="2:31" ht="12" customHeight="1" x14ac:dyDescent="0.2">
      <c r="B52" s="175"/>
      <c r="C52" s="241"/>
      <c r="D52" s="242"/>
      <c r="E52" s="243"/>
      <c r="F52" s="241"/>
      <c r="G52" s="242"/>
      <c r="H52" s="243"/>
      <c r="I52" s="243"/>
      <c r="J52" s="310"/>
      <c r="K52" s="310"/>
      <c r="L52" s="310"/>
      <c r="M52" s="153"/>
      <c r="N52" s="197"/>
      <c r="O52" s="310"/>
      <c r="P52" s="189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56"/>
      <c r="AD52" s="178"/>
      <c r="AE52" s="153"/>
    </row>
    <row r="53" spans="2:31" ht="12.75" customHeight="1" x14ac:dyDescent="0.2">
      <c r="B53" s="175" t="s">
        <v>1030</v>
      </c>
      <c r="C53" s="241"/>
      <c r="D53" s="242"/>
      <c r="E53" s="243"/>
      <c r="F53" s="241"/>
      <c r="G53" s="242"/>
      <c r="H53" s="243"/>
      <c r="I53" s="243"/>
      <c r="J53" s="310"/>
      <c r="K53" s="310"/>
      <c r="L53" s="310"/>
      <c r="M53" s="153"/>
      <c r="N53" s="199" t="s">
        <v>1030</v>
      </c>
      <c r="O53" s="310"/>
      <c r="P53" s="189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56"/>
      <c r="AD53" s="178"/>
      <c r="AE53" s="153"/>
    </row>
    <row r="54" spans="2:31" ht="12.75" customHeight="1" x14ac:dyDescent="0.2">
      <c r="B54" s="174" t="s">
        <v>779</v>
      </c>
      <c r="C54" s="241">
        <f>-'TB (2) - December'!D65</f>
        <v>-2143</v>
      </c>
      <c r="D54" s="242">
        <f t="shared" si="30"/>
        <v>440.33333333333348</v>
      </c>
      <c r="E54" s="243">
        <f>Y54</f>
        <v>-2583.3333333333335</v>
      </c>
      <c r="F54" s="241">
        <f>-TB!D65</f>
        <v>-19602.830000000002</v>
      </c>
      <c r="G54" s="242">
        <f>+F54-H54</f>
        <v>11397.169999999998</v>
      </c>
      <c r="H54" s="243">
        <f>ROUND(SUMIF($Q$5:$AB$5,"&lt;="&amp;$B$3,Q54:AB54),2)</f>
        <v>-31000</v>
      </c>
      <c r="I54" s="243">
        <v>-31000</v>
      </c>
      <c r="J54" s="306">
        <v>-22999.93</v>
      </c>
      <c r="K54" s="306">
        <f t="shared" ref="K54:K57" si="31">J54-I54</f>
        <v>8000.07</v>
      </c>
      <c r="L54" s="306">
        <f>F54-J54</f>
        <v>3397.0999999999985</v>
      </c>
      <c r="M54" s="153"/>
      <c r="N54" s="197" t="s">
        <v>779</v>
      </c>
      <c r="O54" s="306">
        <v>-22999.93</v>
      </c>
      <c r="P54" s="189">
        <v>-31000</v>
      </c>
      <c r="Q54" s="164">
        <f t="shared" si="27"/>
        <v>-2583.3333333333335</v>
      </c>
      <c r="R54" s="164">
        <f t="shared" si="27"/>
        <v>-2583.3333333333335</v>
      </c>
      <c r="S54" s="164">
        <f t="shared" si="27"/>
        <v>-2583.3333333333335</v>
      </c>
      <c r="T54" s="164">
        <f t="shared" si="27"/>
        <v>-2583.3333333333335</v>
      </c>
      <c r="U54" s="164">
        <f t="shared" si="27"/>
        <v>-2583.3333333333335</v>
      </c>
      <c r="V54" s="164">
        <f t="shared" si="27"/>
        <v>-2583.3333333333335</v>
      </c>
      <c r="W54" s="164">
        <f t="shared" si="27"/>
        <v>-2583.3333333333335</v>
      </c>
      <c r="X54" s="164">
        <f t="shared" si="27"/>
        <v>-2583.3333333333335</v>
      </c>
      <c r="Y54" s="164">
        <f t="shared" si="27"/>
        <v>-2583.3333333333335</v>
      </c>
      <c r="Z54" s="164">
        <f t="shared" si="27"/>
        <v>-2583.3333333333335</v>
      </c>
      <c r="AA54" s="164">
        <f t="shared" si="27"/>
        <v>-2583.3333333333335</v>
      </c>
      <c r="AB54" s="164">
        <f t="shared" si="27"/>
        <v>-2583.3333333333335</v>
      </c>
      <c r="AC54" s="156">
        <f t="shared" si="28"/>
        <v>-30999.999999999996</v>
      </c>
      <c r="AD54" s="178" t="b">
        <f t="shared" si="29"/>
        <v>1</v>
      </c>
      <c r="AE54" s="153"/>
    </row>
    <row r="55" spans="2:31" ht="12.75" customHeight="1" x14ac:dyDescent="0.2">
      <c r="B55" s="174" t="s">
        <v>913</v>
      </c>
      <c r="C55" s="241">
        <f>-'TB (2) - December'!D91</f>
        <v>0</v>
      </c>
      <c r="D55" s="242">
        <f>+C55-E55</f>
        <v>33.333333333333336</v>
      </c>
      <c r="E55" s="243">
        <f>T55</f>
        <v>-33.333333333333336</v>
      </c>
      <c r="F55" s="241">
        <f>-TB!D91</f>
        <v>0</v>
      </c>
      <c r="G55" s="242">
        <f>+F55-H55</f>
        <v>400</v>
      </c>
      <c r="H55" s="243">
        <f>ROUND(SUMIF($Q$5:$AB$5,"&lt;="&amp;$B$3,Q55:AB55),2)</f>
        <v>-400</v>
      </c>
      <c r="I55" s="243">
        <v>-400</v>
      </c>
      <c r="J55" s="306">
        <v>0</v>
      </c>
      <c r="K55" s="306">
        <f t="shared" si="31"/>
        <v>400</v>
      </c>
      <c r="L55" s="306">
        <f>F55-J55</f>
        <v>0</v>
      </c>
      <c r="M55" s="153"/>
      <c r="N55" s="197" t="s">
        <v>913</v>
      </c>
      <c r="O55" s="306">
        <v>0</v>
      </c>
      <c r="P55" s="189">
        <v>-400</v>
      </c>
      <c r="Q55" s="164">
        <f t="shared" ref="Q55:AB55" si="32">$P55/12</f>
        <v>-33.333333333333336</v>
      </c>
      <c r="R55" s="164">
        <f t="shared" si="32"/>
        <v>-33.333333333333336</v>
      </c>
      <c r="S55" s="164">
        <f t="shared" si="32"/>
        <v>-33.333333333333336</v>
      </c>
      <c r="T55" s="164">
        <f t="shared" si="32"/>
        <v>-33.333333333333336</v>
      </c>
      <c r="U55" s="164">
        <f t="shared" si="32"/>
        <v>-33.333333333333336</v>
      </c>
      <c r="V55" s="164">
        <f t="shared" si="32"/>
        <v>-33.333333333333336</v>
      </c>
      <c r="W55" s="164">
        <f t="shared" si="32"/>
        <v>-33.333333333333336</v>
      </c>
      <c r="X55" s="164">
        <f t="shared" si="32"/>
        <v>-33.333333333333336</v>
      </c>
      <c r="Y55" s="164">
        <f t="shared" si="32"/>
        <v>-33.333333333333336</v>
      </c>
      <c r="Z55" s="164">
        <f t="shared" si="32"/>
        <v>-33.333333333333336</v>
      </c>
      <c r="AA55" s="164">
        <f t="shared" si="32"/>
        <v>-33.333333333333336</v>
      </c>
      <c r="AB55" s="164">
        <f t="shared" si="32"/>
        <v>-33.333333333333336</v>
      </c>
      <c r="AC55" s="156">
        <f>SUM(Q55:AB55)</f>
        <v>-399.99999999999994</v>
      </c>
      <c r="AD55" s="178" t="b">
        <f>AC55=P55</f>
        <v>1</v>
      </c>
      <c r="AE55" s="153"/>
    </row>
    <row r="56" spans="2:31" ht="12.75" customHeight="1" x14ac:dyDescent="0.2">
      <c r="B56" s="174" t="s">
        <v>1042</v>
      </c>
      <c r="C56" s="241">
        <f>-4500/12</f>
        <v>-375</v>
      </c>
      <c r="D56" s="242">
        <f>+C56-E56</f>
        <v>0</v>
      </c>
      <c r="E56" s="243">
        <f>-4500/12</f>
        <v>-375</v>
      </c>
      <c r="F56" s="241">
        <f>D2*C56</f>
        <v>-4500</v>
      </c>
      <c r="G56" s="242">
        <f>+F56-H56</f>
        <v>0</v>
      </c>
      <c r="H56" s="243">
        <f>P56/12*D2</f>
        <v>-4500</v>
      </c>
      <c r="I56" s="243">
        <f>P56</f>
        <v>-4500</v>
      </c>
      <c r="J56" s="306">
        <v>-4500</v>
      </c>
      <c r="K56" s="306">
        <f t="shared" si="31"/>
        <v>0</v>
      </c>
      <c r="L56" s="306">
        <f>F56-J56</f>
        <v>0</v>
      </c>
      <c r="M56" s="153"/>
      <c r="N56" s="197" t="s">
        <v>905</v>
      </c>
      <c r="O56" s="306">
        <v>-4500</v>
      </c>
      <c r="P56" s="189">
        <v>-4500</v>
      </c>
      <c r="Q56" s="164">
        <v>-375</v>
      </c>
      <c r="R56" s="164">
        <v>-375</v>
      </c>
      <c r="S56" s="164">
        <v>-375</v>
      </c>
      <c r="T56" s="164">
        <v>-375</v>
      </c>
      <c r="U56" s="164">
        <v>-375</v>
      </c>
      <c r="V56" s="164">
        <v>-375</v>
      </c>
      <c r="W56" s="164">
        <v>-375</v>
      </c>
      <c r="X56" s="164">
        <v>-375</v>
      </c>
      <c r="Y56" s="164">
        <v>-375</v>
      </c>
      <c r="Z56" s="164">
        <v>-375</v>
      </c>
      <c r="AA56" s="164">
        <v>-375</v>
      </c>
      <c r="AB56" s="164">
        <v>-375</v>
      </c>
      <c r="AC56" s="156">
        <f>SUM(Q56:AB56)</f>
        <v>-4500</v>
      </c>
      <c r="AD56" s="178" t="b">
        <f>AC56=P56</f>
        <v>1</v>
      </c>
      <c r="AE56" s="153"/>
    </row>
    <row r="57" spans="2:31" ht="12.75" customHeight="1" x14ac:dyDescent="0.25">
      <c r="B57" s="176" t="s">
        <v>1050</v>
      </c>
      <c r="C57" s="260">
        <f>SUM(C49:C56)</f>
        <v>-3530.39</v>
      </c>
      <c r="D57" s="239">
        <f>+C57-E57</f>
        <v>6544.6100000000024</v>
      </c>
      <c r="E57" s="261">
        <f>SUM(E49:E56)</f>
        <v>-10075.000000000002</v>
      </c>
      <c r="F57" s="260">
        <f>SUM(F49:F56)</f>
        <v>-105442.74</v>
      </c>
      <c r="G57" s="239">
        <f>+F57-H57</f>
        <v>15457.259999999995</v>
      </c>
      <c r="H57" s="260">
        <f>SUM(H49:H56)</f>
        <v>-120900</v>
      </c>
      <c r="I57" s="260">
        <f>SUM(I49:I56)</f>
        <v>-120900</v>
      </c>
      <c r="J57" s="260">
        <v>-108717.47</v>
      </c>
      <c r="K57" s="260">
        <f t="shared" si="31"/>
        <v>12182.529999999999</v>
      </c>
      <c r="L57" s="260">
        <f>SUM(L49:L56)</f>
        <v>3274.7299999999987</v>
      </c>
      <c r="M57" s="153"/>
      <c r="N57" s="194" t="s">
        <v>1028</v>
      </c>
      <c r="O57" s="260">
        <v>-108717.47</v>
      </c>
      <c r="P57" s="219">
        <f>SUM(P49:P56)</f>
        <v>-120900</v>
      </c>
      <c r="Q57" s="219">
        <f t="shared" ref="Q57:AC57" si="33">SUM(Q49:Q56)</f>
        <v>-10075.000000000002</v>
      </c>
      <c r="R57" s="219">
        <f t="shared" si="33"/>
        <v>-10075.000000000002</v>
      </c>
      <c r="S57" s="219">
        <f t="shared" si="33"/>
        <v>-10075.000000000002</v>
      </c>
      <c r="T57" s="219">
        <f t="shared" si="33"/>
        <v>-10075.000000000002</v>
      </c>
      <c r="U57" s="219">
        <f t="shared" si="33"/>
        <v>-10075.000000000002</v>
      </c>
      <c r="V57" s="219">
        <f t="shared" si="33"/>
        <v>-10075.000000000002</v>
      </c>
      <c r="W57" s="219">
        <f t="shared" si="33"/>
        <v>-10075.000000000002</v>
      </c>
      <c r="X57" s="219">
        <f t="shared" si="33"/>
        <v>-10075.000000000002</v>
      </c>
      <c r="Y57" s="219">
        <f t="shared" si="33"/>
        <v>-10075.000000000002</v>
      </c>
      <c r="Z57" s="219">
        <f t="shared" si="33"/>
        <v>-10075.000000000002</v>
      </c>
      <c r="AA57" s="219">
        <f t="shared" si="33"/>
        <v>-10075.000000000002</v>
      </c>
      <c r="AB57" s="219">
        <f t="shared" si="33"/>
        <v>-10075.000000000002</v>
      </c>
      <c r="AC57" s="219">
        <f t="shared" si="33"/>
        <v>-120900</v>
      </c>
      <c r="AD57" s="181" t="b">
        <f>AC57=P57</f>
        <v>1</v>
      </c>
      <c r="AE57" s="153"/>
    </row>
    <row r="58" spans="2:31" ht="12.75" customHeight="1" x14ac:dyDescent="0.2">
      <c r="B58" s="174"/>
      <c r="C58" s="241"/>
      <c r="D58" s="242"/>
      <c r="E58" s="243"/>
      <c r="F58" s="241"/>
      <c r="G58" s="242"/>
      <c r="H58" s="243"/>
      <c r="I58" s="243"/>
      <c r="J58" s="310"/>
      <c r="K58" s="310"/>
      <c r="L58" s="310"/>
      <c r="M58" s="153"/>
      <c r="N58" s="197"/>
      <c r="O58" s="310"/>
      <c r="P58" s="189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56"/>
      <c r="AD58" s="179"/>
      <c r="AE58" s="153"/>
    </row>
    <row r="59" spans="2:31" ht="12.75" customHeight="1" x14ac:dyDescent="0.25">
      <c r="B59" s="176" t="s">
        <v>1023</v>
      </c>
      <c r="C59" s="260"/>
      <c r="D59" s="239"/>
      <c r="E59" s="261"/>
      <c r="F59" s="260"/>
      <c r="G59" s="239"/>
      <c r="H59" s="261"/>
      <c r="I59" s="261"/>
      <c r="J59" s="261"/>
      <c r="K59" s="261"/>
      <c r="L59" s="261"/>
      <c r="M59" s="153"/>
      <c r="N59" s="194" t="s">
        <v>1023</v>
      </c>
      <c r="O59" s="261"/>
      <c r="P59" s="187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3"/>
      <c r="AD59" s="181"/>
      <c r="AE59" s="153"/>
    </row>
    <row r="60" spans="2:31" ht="12.75" customHeight="1" x14ac:dyDescent="0.2">
      <c r="B60" s="174" t="s">
        <v>772</v>
      </c>
      <c r="C60" s="241">
        <f>-'TB (2) - December'!D108-'TB (2) - December'!D105</f>
        <v>1100</v>
      </c>
      <c r="D60" s="242">
        <f>+C60-E60</f>
        <v>1100</v>
      </c>
      <c r="E60" s="243">
        <f>Y60</f>
        <v>0</v>
      </c>
      <c r="F60" s="241">
        <f>-TB!D108-TB!D105</f>
        <v>-12396.26</v>
      </c>
      <c r="G60" s="242">
        <f>+F60-H60</f>
        <v>-4896.26</v>
      </c>
      <c r="H60" s="243">
        <f>ROUND(SUMIF($Q$5:$AB$5,"&lt;="&amp;$B$3,Q60:AB60),2)</f>
        <v>-7500</v>
      </c>
      <c r="I60" s="243">
        <v>-7500</v>
      </c>
      <c r="J60" s="306">
        <v>-10496.26</v>
      </c>
      <c r="K60" s="306">
        <f t="shared" ref="K60:K61" si="34">J60-I60</f>
        <v>-2996.26</v>
      </c>
      <c r="L60" s="306">
        <f>F60-J60</f>
        <v>-1900</v>
      </c>
      <c r="M60" s="153"/>
      <c r="N60" s="197" t="s">
        <v>772</v>
      </c>
      <c r="O60" s="306">
        <v>-10496.26</v>
      </c>
      <c r="P60" s="189">
        <v>-7500</v>
      </c>
      <c r="Q60" s="164"/>
      <c r="R60" s="164"/>
      <c r="S60" s="164"/>
      <c r="T60" s="164">
        <v>-951</v>
      </c>
      <c r="U60" s="164">
        <v>-5249</v>
      </c>
      <c r="V60" s="164">
        <v>-1300</v>
      </c>
      <c r="W60" s="164"/>
      <c r="X60" s="164"/>
      <c r="Y60" s="164"/>
      <c r="Z60" s="164"/>
      <c r="AA60" s="164"/>
      <c r="AB60" s="164"/>
      <c r="AC60" s="156">
        <f>SUM(Q60:AB60)</f>
        <v>-7500</v>
      </c>
      <c r="AD60" s="179" t="b">
        <f>AC60=P60</f>
        <v>1</v>
      </c>
      <c r="AE60" s="153"/>
    </row>
    <row r="61" spans="2:31" ht="12.75" customHeight="1" x14ac:dyDescent="0.25">
      <c r="B61" s="176" t="s">
        <v>1026</v>
      </c>
      <c r="C61" s="342">
        <f>SUM(C59:C60)</f>
        <v>1100</v>
      </c>
      <c r="D61" s="245">
        <f>+C61-E61</f>
        <v>1100</v>
      </c>
      <c r="E61" s="262">
        <f>SUM(E59:E60)</f>
        <v>0</v>
      </c>
      <c r="F61" s="262">
        <f>SUM(F59:F60)</f>
        <v>-12396.26</v>
      </c>
      <c r="G61" s="245">
        <f>+F61-H61</f>
        <v>-4896.26</v>
      </c>
      <c r="H61" s="262">
        <f>SUM(H59:H60)</f>
        <v>-7500</v>
      </c>
      <c r="I61" s="262">
        <f>SUM(I60)</f>
        <v>-7500</v>
      </c>
      <c r="J61" s="262">
        <v>-10496.26</v>
      </c>
      <c r="K61" s="262">
        <f t="shared" si="34"/>
        <v>-2996.26</v>
      </c>
      <c r="L61" s="262">
        <f>F61-J61</f>
        <v>-1900</v>
      </c>
      <c r="M61" s="153"/>
      <c r="N61" s="194" t="s">
        <v>1026</v>
      </c>
      <c r="O61" s="262">
        <v>-10496.26</v>
      </c>
      <c r="P61" s="220">
        <f>SUM(P59:P60)</f>
        <v>-7500</v>
      </c>
      <c r="Q61" s="220">
        <f t="shared" ref="Q61:AC61" si="35">SUM(Q59:Q60)</f>
        <v>0</v>
      </c>
      <c r="R61" s="220">
        <f t="shared" si="35"/>
        <v>0</v>
      </c>
      <c r="S61" s="220">
        <f t="shared" si="35"/>
        <v>0</v>
      </c>
      <c r="T61" s="220">
        <f t="shared" si="35"/>
        <v>-951</v>
      </c>
      <c r="U61" s="220">
        <f t="shared" si="35"/>
        <v>-5249</v>
      </c>
      <c r="V61" s="220">
        <f t="shared" si="35"/>
        <v>-1300</v>
      </c>
      <c r="W61" s="220">
        <f t="shared" si="35"/>
        <v>0</v>
      </c>
      <c r="X61" s="220">
        <f t="shared" si="35"/>
        <v>0</v>
      </c>
      <c r="Y61" s="220">
        <f t="shared" si="35"/>
        <v>0</v>
      </c>
      <c r="Z61" s="220">
        <f t="shared" si="35"/>
        <v>0</v>
      </c>
      <c r="AA61" s="220">
        <f t="shared" si="35"/>
        <v>0</v>
      </c>
      <c r="AB61" s="220">
        <f t="shared" si="35"/>
        <v>0</v>
      </c>
      <c r="AC61" s="220">
        <f t="shared" si="35"/>
        <v>-7500</v>
      </c>
      <c r="AD61" s="221" t="b">
        <f t="shared" ref="AD61" si="36">AC61=P61</f>
        <v>1</v>
      </c>
      <c r="AE61" s="153"/>
    </row>
    <row r="62" spans="2:31" ht="12.75" customHeight="1" x14ac:dyDescent="0.2">
      <c r="B62" s="174"/>
      <c r="C62" s="241"/>
      <c r="D62" s="242"/>
      <c r="E62" s="243"/>
      <c r="F62" s="241"/>
      <c r="G62" s="242"/>
      <c r="H62" s="243"/>
      <c r="I62" s="243"/>
      <c r="J62" s="310"/>
      <c r="K62" s="310"/>
      <c r="L62" s="310"/>
      <c r="M62" s="153"/>
      <c r="N62" s="197"/>
      <c r="O62" s="310"/>
      <c r="P62" s="189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56"/>
      <c r="AD62" s="179"/>
      <c r="AE62" s="153"/>
    </row>
    <row r="63" spans="2:31" ht="12.75" customHeight="1" x14ac:dyDescent="0.25">
      <c r="B63" s="176" t="s">
        <v>1034</v>
      </c>
      <c r="C63" s="258"/>
      <c r="D63" s="249"/>
      <c r="E63" s="259"/>
      <c r="F63" s="258"/>
      <c r="G63" s="239"/>
      <c r="H63" s="259"/>
      <c r="I63" s="259"/>
      <c r="J63" s="259"/>
      <c r="K63" s="259"/>
      <c r="L63" s="259"/>
      <c r="M63" s="153"/>
      <c r="N63" s="194" t="s">
        <v>1034</v>
      </c>
      <c r="O63" s="259"/>
      <c r="P63" s="22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223"/>
      <c r="AE63" s="153"/>
    </row>
    <row r="64" spans="2:31" ht="12.75" customHeight="1" x14ac:dyDescent="0.2">
      <c r="B64" s="175" t="s">
        <v>1035</v>
      </c>
      <c r="C64" s="251"/>
      <c r="D64" s="242"/>
      <c r="E64" s="252"/>
      <c r="F64" s="251"/>
      <c r="G64" s="242"/>
      <c r="H64" s="252"/>
      <c r="I64" s="252"/>
      <c r="J64" s="308"/>
      <c r="K64" s="308"/>
      <c r="L64" s="308"/>
      <c r="M64" s="153"/>
      <c r="N64" s="199" t="s">
        <v>1035</v>
      </c>
      <c r="O64" s="308"/>
      <c r="P64" s="188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56"/>
      <c r="AD64" s="179"/>
      <c r="AE64" s="153"/>
    </row>
    <row r="65" spans="2:31" ht="12.75" customHeight="1" x14ac:dyDescent="0.2">
      <c r="B65" s="174" t="s">
        <v>773</v>
      </c>
      <c r="C65" s="241">
        <f>-'TB (2) - December'!D79-'TB (2) - December'!D80-'TB (2) - December'!D81-'TB (2) - December'!D82-'TB (2) - December'!D83</f>
        <v>-586.58000000000004</v>
      </c>
      <c r="D65" s="242">
        <f>+C65-E65</f>
        <v>-44.913333333333412</v>
      </c>
      <c r="E65" s="243">
        <f>T65</f>
        <v>-541.66666666666663</v>
      </c>
      <c r="F65" s="241">
        <f>-TB!D79-TB!D80-TB!D81-TB!D82-TB!D83</f>
        <v>-6306.24</v>
      </c>
      <c r="G65" s="242">
        <f>+F65-H65</f>
        <v>193.76000000000022</v>
      </c>
      <c r="H65" s="243">
        <f>ROUND(SUMIF($Q$5:$AB$5,"&lt;="&amp;$B$3,Q65:AB65),2)</f>
        <v>-6500</v>
      </c>
      <c r="I65" s="243">
        <v>-6500</v>
      </c>
      <c r="J65" s="306">
        <v>-6577.2800000000007</v>
      </c>
      <c r="K65" s="306">
        <f t="shared" ref="K65:K67" si="37">J65-I65</f>
        <v>-77.280000000000655</v>
      </c>
      <c r="L65" s="306">
        <f>F65-J65</f>
        <v>271.04000000000087</v>
      </c>
      <c r="M65" s="153"/>
      <c r="N65" s="197" t="s">
        <v>773</v>
      </c>
      <c r="O65" s="306">
        <v>-6577.2800000000007</v>
      </c>
      <c r="P65" s="189">
        <v>-6500</v>
      </c>
      <c r="Q65" s="164">
        <f t="shared" ref="Q65:AB67" si="38">$P65/12</f>
        <v>-541.66666666666663</v>
      </c>
      <c r="R65" s="164">
        <f t="shared" si="38"/>
        <v>-541.66666666666663</v>
      </c>
      <c r="S65" s="164">
        <f t="shared" si="38"/>
        <v>-541.66666666666663</v>
      </c>
      <c r="T65" s="164">
        <f t="shared" si="38"/>
        <v>-541.66666666666663</v>
      </c>
      <c r="U65" s="164">
        <f t="shared" si="38"/>
        <v>-541.66666666666663</v>
      </c>
      <c r="V65" s="164">
        <f t="shared" si="38"/>
        <v>-541.66666666666663</v>
      </c>
      <c r="W65" s="164">
        <f t="shared" si="38"/>
        <v>-541.66666666666663</v>
      </c>
      <c r="X65" s="164">
        <f t="shared" si="38"/>
        <v>-541.66666666666663</v>
      </c>
      <c r="Y65" s="164">
        <f t="shared" si="38"/>
        <v>-541.66666666666663</v>
      </c>
      <c r="Z65" s="164">
        <f t="shared" si="38"/>
        <v>-541.66666666666663</v>
      </c>
      <c r="AA65" s="164">
        <f t="shared" si="38"/>
        <v>-541.66666666666663</v>
      </c>
      <c r="AB65" s="164">
        <f t="shared" si="38"/>
        <v>-541.66666666666663</v>
      </c>
      <c r="AC65" s="156">
        <f>SUM(Q65:AB65)</f>
        <v>-6500.0000000000009</v>
      </c>
      <c r="AD65" s="179" t="b">
        <f>AC65=P65</f>
        <v>1</v>
      </c>
      <c r="AE65" s="153"/>
    </row>
    <row r="66" spans="2:31" ht="12.75" customHeight="1" x14ac:dyDescent="0.2">
      <c r="B66" s="174" t="s">
        <v>777</v>
      </c>
      <c r="C66" s="241">
        <f>-'TB (2) - December'!D98-'TB (2) - December'!D97</f>
        <v>-458.79</v>
      </c>
      <c r="D66" s="242">
        <f>+C66-E66</f>
        <v>796.71</v>
      </c>
      <c r="E66" s="243">
        <f>T66</f>
        <v>-1255.5</v>
      </c>
      <c r="F66" s="241">
        <f>-TB!D98-TB!D97</f>
        <v>-8515.7900000000009</v>
      </c>
      <c r="G66" s="242">
        <f>+F66-H66</f>
        <v>6550.2099999999991</v>
      </c>
      <c r="H66" s="243">
        <f>ROUND(SUMIF($Q$5:$AB$5,"&lt;="&amp;$B$3,Q66:AB66),2)</f>
        <v>-15066</v>
      </c>
      <c r="I66" s="243">
        <v>-15066</v>
      </c>
      <c r="J66" s="306">
        <v>-15112.35</v>
      </c>
      <c r="K66" s="306">
        <f t="shared" si="37"/>
        <v>-46.350000000000364</v>
      </c>
      <c r="L66" s="306">
        <f>F66-J66</f>
        <v>6596.5599999999995</v>
      </c>
      <c r="M66" s="153"/>
      <c r="N66" s="197" t="s">
        <v>777</v>
      </c>
      <c r="O66" s="306">
        <v>-15112.35</v>
      </c>
      <c r="P66" s="189">
        <v>-15066</v>
      </c>
      <c r="Q66" s="164">
        <f t="shared" si="38"/>
        <v>-1255.5</v>
      </c>
      <c r="R66" s="164">
        <f t="shared" si="38"/>
        <v>-1255.5</v>
      </c>
      <c r="S66" s="164">
        <f t="shared" si="38"/>
        <v>-1255.5</v>
      </c>
      <c r="T66" s="164">
        <f t="shared" si="38"/>
        <v>-1255.5</v>
      </c>
      <c r="U66" s="164">
        <f t="shared" si="38"/>
        <v>-1255.5</v>
      </c>
      <c r="V66" s="164">
        <f t="shared" si="38"/>
        <v>-1255.5</v>
      </c>
      <c r="W66" s="164">
        <f t="shared" si="38"/>
        <v>-1255.5</v>
      </c>
      <c r="X66" s="164">
        <f t="shared" si="38"/>
        <v>-1255.5</v>
      </c>
      <c r="Y66" s="164">
        <f t="shared" si="38"/>
        <v>-1255.5</v>
      </c>
      <c r="Z66" s="164">
        <f t="shared" si="38"/>
        <v>-1255.5</v>
      </c>
      <c r="AA66" s="164">
        <f t="shared" si="38"/>
        <v>-1255.5</v>
      </c>
      <c r="AB66" s="164">
        <f t="shared" si="38"/>
        <v>-1255.5</v>
      </c>
      <c r="AC66" s="156">
        <f>SUM(Q66:AB66)</f>
        <v>-15066</v>
      </c>
      <c r="AD66" s="178" t="b">
        <f>AC66=P66</f>
        <v>1</v>
      </c>
      <c r="AE66" s="153"/>
    </row>
    <row r="67" spans="2:31" ht="12.75" customHeight="1" x14ac:dyDescent="0.2">
      <c r="B67" s="174" t="s">
        <v>771</v>
      </c>
      <c r="C67" s="241">
        <f>-'TB (2) - December'!D84-'TB (2) - December'!D95-'TB (2) - December'!D86-'TB (2) - December'!D85</f>
        <v>-63.13</v>
      </c>
      <c r="D67" s="242">
        <f>+C67-E67</f>
        <v>353.53666666666669</v>
      </c>
      <c r="E67" s="243">
        <f>T67</f>
        <v>-416.66666666666669</v>
      </c>
      <c r="F67" s="241">
        <f>-TB!D84-TB!D95-TB!D86-TB!D85</f>
        <v>-3145.15</v>
      </c>
      <c r="G67" s="242">
        <f>+F67-H67</f>
        <v>1854.85</v>
      </c>
      <c r="H67" s="243">
        <f>ROUND(SUMIF($Q$5:$AB$5,"&lt;="&amp;$B$3,Q67:AB67),2)</f>
        <v>-5000</v>
      </c>
      <c r="I67" s="243">
        <v>-5000</v>
      </c>
      <c r="J67" s="306">
        <v>-4999.6000000000004</v>
      </c>
      <c r="K67" s="306">
        <f t="shared" si="37"/>
        <v>0.3999999999996362</v>
      </c>
      <c r="L67" s="306">
        <f>F67-J67</f>
        <v>1854.4500000000003</v>
      </c>
      <c r="M67" s="169"/>
      <c r="N67" s="197" t="s">
        <v>771</v>
      </c>
      <c r="O67" s="306">
        <v>-4999.6000000000004</v>
      </c>
      <c r="P67" s="189">
        <v>-5000</v>
      </c>
      <c r="Q67" s="164">
        <f t="shared" si="38"/>
        <v>-416.66666666666669</v>
      </c>
      <c r="R67" s="164">
        <f t="shared" si="38"/>
        <v>-416.66666666666669</v>
      </c>
      <c r="S67" s="164">
        <f t="shared" si="38"/>
        <v>-416.66666666666669</v>
      </c>
      <c r="T67" s="164">
        <f t="shared" si="38"/>
        <v>-416.66666666666669</v>
      </c>
      <c r="U67" s="164">
        <f t="shared" si="38"/>
        <v>-416.66666666666669</v>
      </c>
      <c r="V67" s="164">
        <f t="shared" si="38"/>
        <v>-416.66666666666669</v>
      </c>
      <c r="W67" s="164">
        <f t="shared" si="38"/>
        <v>-416.66666666666669</v>
      </c>
      <c r="X67" s="164">
        <f t="shared" si="38"/>
        <v>-416.66666666666669</v>
      </c>
      <c r="Y67" s="164">
        <f t="shared" si="38"/>
        <v>-416.66666666666669</v>
      </c>
      <c r="Z67" s="164">
        <f t="shared" si="38"/>
        <v>-416.66666666666669</v>
      </c>
      <c r="AA67" s="164">
        <f t="shared" si="38"/>
        <v>-416.66666666666669</v>
      </c>
      <c r="AB67" s="164">
        <f t="shared" si="38"/>
        <v>-416.66666666666669</v>
      </c>
      <c r="AC67" s="156">
        <f>SUM(Q67:AB67)</f>
        <v>-5000</v>
      </c>
      <c r="AD67" s="178" t="b">
        <f>AC67=P67</f>
        <v>1</v>
      </c>
      <c r="AE67" s="153"/>
    </row>
    <row r="68" spans="2:31" ht="12.75" customHeight="1" x14ac:dyDescent="0.2">
      <c r="B68" s="174"/>
      <c r="C68" s="263"/>
      <c r="D68" s="242"/>
      <c r="E68" s="264"/>
      <c r="F68" s="263"/>
      <c r="G68" s="242"/>
      <c r="H68" s="264"/>
      <c r="I68" s="264"/>
      <c r="J68" s="311"/>
      <c r="K68" s="311"/>
      <c r="L68" s="311"/>
      <c r="M68" s="153"/>
      <c r="N68" s="197"/>
      <c r="O68" s="311"/>
      <c r="P68" s="190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65"/>
      <c r="AD68" s="178"/>
      <c r="AE68" s="153"/>
    </row>
    <row r="69" spans="2:31" ht="12.75" customHeight="1" x14ac:dyDescent="0.2">
      <c r="B69" s="175" t="s">
        <v>1036</v>
      </c>
      <c r="C69" s="263"/>
      <c r="D69" s="242"/>
      <c r="E69" s="264"/>
      <c r="F69" s="263"/>
      <c r="G69" s="242"/>
      <c r="H69" s="264"/>
      <c r="I69" s="264"/>
      <c r="J69" s="311"/>
      <c r="K69" s="311"/>
      <c r="L69" s="311"/>
      <c r="M69" s="153"/>
      <c r="N69" s="199" t="s">
        <v>1036</v>
      </c>
      <c r="O69" s="311"/>
      <c r="P69" s="190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65"/>
      <c r="AD69" s="178"/>
      <c r="AE69" s="153"/>
    </row>
    <row r="70" spans="2:31" ht="12.75" customHeight="1" x14ac:dyDescent="0.2">
      <c r="B70" s="174" t="s">
        <v>1071</v>
      </c>
      <c r="C70" s="241">
        <f>-'TB (2) - December'!D72-'TB (2) - December'!D88-'TB (2) - December'!D89-'TB (2) - December'!D90-'TB (2) - December'!D87</f>
        <v>-395.1</v>
      </c>
      <c r="D70" s="242">
        <f>+C70-E70</f>
        <v>104.89999999999998</v>
      </c>
      <c r="E70" s="243">
        <f>T70</f>
        <v>-500</v>
      </c>
      <c r="F70" s="241">
        <f>-TB!D72-TB!D88-TB!D89-TB!D90-TB!D87</f>
        <v>-6607.58</v>
      </c>
      <c r="G70" s="242">
        <f>+F70-H70</f>
        <v>-607.57999999999993</v>
      </c>
      <c r="H70" s="243">
        <f>ROUND(SUMIF($Q$5:$AB$5,"&lt;="&amp;$B$3,Q70:AB70),2)</f>
        <v>-6000</v>
      </c>
      <c r="I70" s="243">
        <v>-6000</v>
      </c>
      <c r="J70" s="306">
        <v>-5999.53</v>
      </c>
      <c r="K70" s="306">
        <f t="shared" ref="K70" si="39">J70-I70</f>
        <v>0.47000000000025466</v>
      </c>
      <c r="L70" s="306">
        <f>F70-J70</f>
        <v>-608.05000000000018</v>
      </c>
      <c r="M70" s="169"/>
      <c r="N70" s="197" t="s">
        <v>778</v>
      </c>
      <c r="O70" s="306">
        <v>-5999.53</v>
      </c>
      <c r="P70" s="189">
        <v>-6000</v>
      </c>
      <c r="Q70" s="164">
        <f t="shared" ref="Q70:AB70" si="40">$P70/12</f>
        <v>-500</v>
      </c>
      <c r="R70" s="164">
        <f t="shared" si="40"/>
        <v>-500</v>
      </c>
      <c r="S70" s="164">
        <f t="shared" si="40"/>
        <v>-500</v>
      </c>
      <c r="T70" s="164">
        <f t="shared" si="40"/>
        <v>-500</v>
      </c>
      <c r="U70" s="164">
        <f t="shared" si="40"/>
        <v>-500</v>
      </c>
      <c r="V70" s="164">
        <f t="shared" si="40"/>
        <v>-500</v>
      </c>
      <c r="W70" s="164">
        <f t="shared" si="40"/>
        <v>-500</v>
      </c>
      <c r="X70" s="164">
        <f t="shared" si="40"/>
        <v>-500</v>
      </c>
      <c r="Y70" s="164">
        <f t="shared" si="40"/>
        <v>-500</v>
      </c>
      <c r="Z70" s="164">
        <f t="shared" si="40"/>
        <v>-500</v>
      </c>
      <c r="AA70" s="164">
        <f t="shared" si="40"/>
        <v>-500</v>
      </c>
      <c r="AB70" s="164">
        <f t="shared" si="40"/>
        <v>-500</v>
      </c>
      <c r="AC70" s="156">
        <f>SUM(Q70:AB70)</f>
        <v>-6000</v>
      </c>
      <c r="AD70" s="178" t="b">
        <f>AC70=P70</f>
        <v>1</v>
      </c>
      <c r="AE70" s="153"/>
    </row>
    <row r="71" spans="2:31" ht="12.75" customHeight="1" x14ac:dyDescent="0.2">
      <c r="B71" s="174"/>
      <c r="C71" s="241"/>
      <c r="D71" s="242"/>
      <c r="E71" s="243"/>
      <c r="F71" s="241"/>
      <c r="G71" s="242"/>
      <c r="H71" s="243"/>
      <c r="I71" s="243"/>
      <c r="J71" s="310"/>
      <c r="K71" s="310"/>
      <c r="L71" s="310"/>
      <c r="M71" s="153"/>
      <c r="N71" s="197"/>
      <c r="O71" s="310"/>
      <c r="P71" s="189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56"/>
      <c r="AD71" s="178"/>
      <c r="AE71" s="153"/>
    </row>
    <row r="72" spans="2:31" ht="12.75" customHeight="1" x14ac:dyDescent="0.2">
      <c r="B72" s="175" t="s">
        <v>97</v>
      </c>
      <c r="C72" s="241"/>
      <c r="D72" s="242"/>
      <c r="E72" s="243"/>
      <c r="F72" s="241"/>
      <c r="G72" s="242"/>
      <c r="H72" s="243"/>
      <c r="I72" s="243"/>
      <c r="J72" s="310"/>
      <c r="K72" s="310"/>
      <c r="L72" s="310"/>
      <c r="M72" s="153"/>
      <c r="N72" s="199" t="s">
        <v>97</v>
      </c>
      <c r="O72" s="310"/>
      <c r="P72" s="189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56"/>
      <c r="AD72" s="178"/>
      <c r="AE72" s="153"/>
    </row>
    <row r="73" spans="2:31" ht="12.75" customHeight="1" x14ac:dyDescent="0.2">
      <c r="B73" s="174" t="s">
        <v>97</v>
      </c>
      <c r="C73" s="241">
        <f>-'TB (2) - December'!D96</f>
        <v>-2471</v>
      </c>
      <c r="D73" s="242">
        <f>+C73-E73</f>
        <v>474.33333333333348</v>
      </c>
      <c r="E73" s="243">
        <f>T73</f>
        <v>-2945.3333333333335</v>
      </c>
      <c r="F73" s="241">
        <f>-TB!D96</f>
        <v>-42018.45</v>
      </c>
      <c r="G73" s="242">
        <f>+F73-H73</f>
        <v>-6674.4499999999971</v>
      </c>
      <c r="H73" s="243">
        <f>ROUND(SUMIF($Q$5:$AB$5,"&lt;="&amp;$B$3,Q73:AB73),2)</f>
        <v>-35344</v>
      </c>
      <c r="I73" s="243">
        <v>-35344</v>
      </c>
      <c r="J73" s="306">
        <v>-39844</v>
      </c>
      <c r="K73" s="306">
        <f t="shared" ref="K73" si="41">J73-I73</f>
        <v>-4500</v>
      </c>
      <c r="L73" s="306">
        <f>F73-J73</f>
        <v>-2174.4499999999971</v>
      </c>
      <c r="M73" s="153"/>
      <c r="N73" s="197" t="s">
        <v>97</v>
      </c>
      <c r="O73" s="306">
        <v>-39844</v>
      </c>
      <c r="P73" s="189">
        <v>-35344</v>
      </c>
      <c r="Q73" s="164">
        <f t="shared" ref="Q73:AB73" si="42">$P73/12</f>
        <v>-2945.3333333333335</v>
      </c>
      <c r="R73" s="164">
        <f t="shared" si="42"/>
        <v>-2945.3333333333335</v>
      </c>
      <c r="S73" s="164">
        <f t="shared" si="42"/>
        <v>-2945.3333333333335</v>
      </c>
      <c r="T73" s="164">
        <f t="shared" si="42"/>
        <v>-2945.3333333333335</v>
      </c>
      <c r="U73" s="164">
        <f t="shared" si="42"/>
        <v>-2945.3333333333335</v>
      </c>
      <c r="V73" s="164">
        <f t="shared" si="42"/>
        <v>-2945.3333333333335</v>
      </c>
      <c r="W73" s="164">
        <f t="shared" si="42"/>
        <v>-2945.3333333333335</v>
      </c>
      <c r="X73" s="164">
        <f t="shared" si="42"/>
        <v>-2945.3333333333335</v>
      </c>
      <c r="Y73" s="164">
        <f t="shared" si="42"/>
        <v>-2945.3333333333335</v>
      </c>
      <c r="Z73" s="164">
        <f t="shared" si="42"/>
        <v>-2945.3333333333335</v>
      </c>
      <c r="AA73" s="164">
        <f t="shared" si="42"/>
        <v>-2945.3333333333335</v>
      </c>
      <c r="AB73" s="164">
        <f t="shared" si="42"/>
        <v>-2945.3333333333335</v>
      </c>
      <c r="AC73" s="156">
        <f>SUM(Q73:AB73)</f>
        <v>-35343.999999999993</v>
      </c>
      <c r="AD73" s="178" t="b">
        <f>AC73=P73</f>
        <v>1</v>
      </c>
      <c r="AE73" s="153"/>
    </row>
    <row r="74" spans="2:31" ht="12.75" customHeight="1" x14ac:dyDescent="0.2">
      <c r="B74" s="174"/>
      <c r="C74" s="263"/>
      <c r="D74" s="242"/>
      <c r="E74" s="264"/>
      <c r="F74" s="263"/>
      <c r="G74" s="242"/>
      <c r="H74" s="264"/>
      <c r="I74" s="264"/>
      <c r="J74" s="311"/>
      <c r="K74" s="311"/>
      <c r="L74" s="311"/>
      <c r="M74" s="153"/>
      <c r="N74" s="197"/>
      <c r="O74" s="311"/>
      <c r="P74" s="190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65"/>
      <c r="AD74" s="178"/>
      <c r="AE74" s="153"/>
    </row>
    <row r="75" spans="2:31" ht="12.75" customHeight="1" x14ac:dyDescent="0.2">
      <c r="B75" s="175" t="s">
        <v>1037</v>
      </c>
      <c r="C75" s="263"/>
      <c r="D75" s="242"/>
      <c r="E75" s="264"/>
      <c r="F75" s="263"/>
      <c r="G75" s="242"/>
      <c r="H75" s="264"/>
      <c r="I75" s="264"/>
      <c r="J75" s="311"/>
      <c r="K75" s="311"/>
      <c r="L75" s="311"/>
      <c r="M75" s="153"/>
      <c r="N75" s="199" t="s">
        <v>1037</v>
      </c>
      <c r="O75" s="311"/>
      <c r="P75" s="190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65"/>
      <c r="AD75" s="178"/>
      <c r="AE75" s="153"/>
    </row>
    <row r="76" spans="2:31" ht="12.75" customHeight="1" x14ac:dyDescent="0.2">
      <c r="B76" s="174" t="s">
        <v>1040</v>
      </c>
      <c r="C76" s="241">
        <f>P76/12</f>
        <v>-708.33333333333337</v>
      </c>
      <c r="D76" s="242">
        <f>+C76-E76</f>
        <v>0</v>
      </c>
      <c r="E76" s="243">
        <f>P76/12</f>
        <v>-708.33333333333337</v>
      </c>
      <c r="F76" s="241">
        <f>P76/12*D2</f>
        <v>-8500</v>
      </c>
      <c r="G76" s="242">
        <f>+F76-H76</f>
        <v>0</v>
      </c>
      <c r="H76" s="243">
        <f>P76/12*D2</f>
        <v>-8500</v>
      </c>
      <c r="I76" s="243">
        <f>P76</f>
        <v>-8500</v>
      </c>
      <c r="J76" s="306">
        <v>-8500.3333333333339</v>
      </c>
      <c r="K76" s="306">
        <f t="shared" ref="K76" si="43">J76-I76</f>
        <v>-0.33333333333393966</v>
      </c>
      <c r="L76" s="306">
        <f>F76-J76</f>
        <v>0.33333333333393966</v>
      </c>
      <c r="M76" s="153"/>
      <c r="N76" s="197" t="s">
        <v>1040</v>
      </c>
      <c r="O76" s="306">
        <v>-8500.3333333333339</v>
      </c>
      <c r="P76" s="189">
        <v>-8500</v>
      </c>
      <c r="Q76" s="164">
        <f t="shared" ref="Q76:AB76" si="44">$P76/12</f>
        <v>-708.33333333333337</v>
      </c>
      <c r="R76" s="164">
        <f t="shared" si="44"/>
        <v>-708.33333333333337</v>
      </c>
      <c r="S76" s="164">
        <f t="shared" si="44"/>
        <v>-708.33333333333337</v>
      </c>
      <c r="T76" s="164">
        <f t="shared" si="44"/>
        <v>-708.33333333333337</v>
      </c>
      <c r="U76" s="164">
        <f t="shared" si="44"/>
        <v>-708.33333333333337</v>
      </c>
      <c r="V76" s="164">
        <f t="shared" si="44"/>
        <v>-708.33333333333337</v>
      </c>
      <c r="W76" s="164">
        <f t="shared" si="44"/>
        <v>-708.33333333333337</v>
      </c>
      <c r="X76" s="164">
        <f t="shared" si="44"/>
        <v>-708.33333333333337</v>
      </c>
      <c r="Y76" s="164">
        <f t="shared" si="44"/>
        <v>-708.33333333333337</v>
      </c>
      <c r="Z76" s="164">
        <f t="shared" si="44"/>
        <v>-708.33333333333337</v>
      </c>
      <c r="AA76" s="164">
        <f t="shared" si="44"/>
        <v>-708.33333333333337</v>
      </c>
      <c r="AB76" s="164">
        <f t="shared" si="44"/>
        <v>-708.33333333333337</v>
      </c>
      <c r="AC76" s="156">
        <f>SUM(Q76:AB76)</f>
        <v>-8499.9999999999982</v>
      </c>
      <c r="AD76" s="178" t="b">
        <f>AC76=P76</f>
        <v>1</v>
      </c>
      <c r="AE76" s="153"/>
    </row>
    <row r="77" spans="2:31" ht="12.75" customHeight="1" x14ac:dyDescent="0.2">
      <c r="B77" s="174"/>
      <c r="C77" s="241"/>
      <c r="D77" s="242"/>
      <c r="E77" s="243"/>
      <c r="F77" s="241"/>
      <c r="G77" s="242"/>
      <c r="H77" s="243"/>
      <c r="I77" s="243"/>
      <c r="J77" s="310"/>
      <c r="K77" s="310"/>
      <c r="L77" s="310"/>
      <c r="M77" s="153"/>
      <c r="N77" s="200"/>
      <c r="O77" s="310"/>
      <c r="P77" s="191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82"/>
      <c r="AE77" s="153"/>
    </row>
    <row r="78" spans="2:31" ht="12.75" customHeight="1" x14ac:dyDescent="0.2">
      <c r="B78" s="175" t="s">
        <v>1038</v>
      </c>
      <c r="C78" s="263"/>
      <c r="D78" s="242"/>
      <c r="E78" s="264"/>
      <c r="F78" s="263"/>
      <c r="G78" s="242"/>
      <c r="H78" s="264"/>
      <c r="I78" s="264"/>
      <c r="J78" s="311"/>
      <c r="K78" s="311"/>
      <c r="L78" s="311"/>
      <c r="M78" s="153"/>
      <c r="N78" s="199" t="s">
        <v>1038</v>
      </c>
      <c r="O78" s="311"/>
      <c r="P78" s="190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65"/>
      <c r="AD78" s="178"/>
      <c r="AE78" s="153"/>
    </row>
    <row r="79" spans="2:31" ht="12.75" customHeight="1" x14ac:dyDescent="0.2">
      <c r="B79" s="174" t="s">
        <v>930</v>
      </c>
      <c r="C79" s="241">
        <f>-'TB (2) - December'!D114-'TB (2) - December'!D116</f>
        <v>0</v>
      </c>
      <c r="D79" s="242">
        <f t="shared" si="30"/>
        <v>0</v>
      </c>
      <c r="E79" s="243">
        <f t="shared" ref="E79" si="45">T79</f>
        <v>0</v>
      </c>
      <c r="F79" s="241">
        <f>-TB!D114-TB!C116</f>
        <v>-400.89</v>
      </c>
      <c r="G79" s="242">
        <f>+F79-H79</f>
        <v>-400.89</v>
      </c>
      <c r="H79" s="243">
        <f>ROUND(SUMIF($Q$5:$AB$5,"&lt;="&amp;$B$3,Q79:AB79),2)</f>
        <v>0</v>
      </c>
      <c r="I79" s="243">
        <v>0</v>
      </c>
      <c r="J79" s="306">
        <v>-236.79</v>
      </c>
      <c r="K79" s="306">
        <f t="shared" ref="K79:K80" si="46">J79-I79</f>
        <v>-236.79</v>
      </c>
      <c r="L79" s="306">
        <f>F79-J79</f>
        <v>-164.1</v>
      </c>
      <c r="M79" s="153"/>
      <c r="N79" s="197" t="s">
        <v>930</v>
      </c>
      <c r="O79" s="306">
        <v>-236.79</v>
      </c>
      <c r="P79" s="192">
        <v>0</v>
      </c>
      <c r="Q79" s="164">
        <f t="shared" ref="Q79:AB79" si="47">$P79/12</f>
        <v>0</v>
      </c>
      <c r="R79" s="164">
        <f t="shared" si="47"/>
        <v>0</v>
      </c>
      <c r="S79" s="164">
        <f t="shared" si="47"/>
        <v>0</v>
      </c>
      <c r="T79" s="164">
        <f t="shared" si="47"/>
        <v>0</v>
      </c>
      <c r="U79" s="164">
        <f t="shared" si="47"/>
        <v>0</v>
      </c>
      <c r="V79" s="164">
        <f t="shared" si="47"/>
        <v>0</v>
      </c>
      <c r="W79" s="164">
        <f t="shared" si="47"/>
        <v>0</v>
      </c>
      <c r="X79" s="164">
        <f t="shared" si="47"/>
        <v>0</v>
      </c>
      <c r="Y79" s="164">
        <f t="shared" si="47"/>
        <v>0</v>
      </c>
      <c r="Z79" s="164">
        <f t="shared" si="47"/>
        <v>0</v>
      </c>
      <c r="AA79" s="164">
        <f t="shared" si="47"/>
        <v>0</v>
      </c>
      <c r="AB79" s="164">
        <f t="shared" si="47"/>
        <v>0</v>
      </c>
      <c r="AC79" s="156">
        <f t="shared" ref="AC79" si="48">SUM(Q79:AB79)</f>
        <v>0</v>
      </c>
      <c r="AD79" s="178" t="b">
        <f t="shared" ref="AD79:AD80" si="49">AC79=P79</f>
        <v>1</v>
      </c>
      <c r="AE79" s="153"/>
    </row>
    <row r="80" spans="2:31" ht="12.75" customHeight="1" thickBot="1" x14ac:dyDescent="0.3">
      <c r="B80" s="176" t="s">
        <v>1049</v>
      </c>
      <c r="C80" s="265">
        <f>SUM(C65:C79)</f>
        <v>-4682.9333333333334</v>
      </c>
      <c r="D80" s="245">
        <f>+C80-E80</f>
        <v>1684.5666666666657</v>
      </c>
      <c r="E80" s="262">
        <f>SUM(E65:E79)</f>
        <v>-6367.4999999999991</v>
      </c>
      <c r="F80" s="265">
        <f>SUM(F65:F79)</f>
        <v>-75494.099999999991</v>
      </c>
      <c r="G80" s="245">
        <f>+F80-H80</f>
        <v>915.90000000000873</v>
      </c>
      <c r="H80" s="262">
        <f>SUM(H65:H79)</f>
        <v>-76410</v>
      </c>
      <c r="I80" s="262">
        <f>SUM(I65:I79)</f>
        <v>-76410</v>
      </c>
      <c r="J80" s="262">
        <v>-81269.883333333331</v>
      </c>
      <c r="K80" s="262">
        <f t="shared" si="46"/>
        <v>-4859.8833333333314</v>
      </c>
      <c r="L80" s="262">
        <f>F80-J80</f>
        <v>5775.7833333333401</v>
      </c>
      <c r="M80" s="153"/>
      <c r="N80" s="194" t="s">
        <v>1049</v>
      </c>
      <c r="O80" s="262">
        <v>-81269.883333333331</v>
      </c>
      <c r="P80" s="220">
        <f>SUM(P64:P79)</f>
        <v>-76410</v>
      </c>
      <c r="Q80" s="220">
        <f t="shared" ref="Q80:AC80" si="50">SUM(Q64:Q79)</f>
        <v>-6367.4999999999991</v>
      </c>
      <c r="R80" s="220">
        <f t="shared" si="50"/>
        <v>-6367.4999999999991</v>
      </c>
      <c r="S80" s="220">
        <f t="shared" si="50"/>
        <v>-6367.4999999999991</v>
      </c>
      <c r="T80" s="220">
        <f t="shared" si="50"/>
        <v>-6367.4999999999991</v>
      </c>
      <c r="U80" s="220">
        <f t="shared" si="50"/>
        <v>-6367.4999999999991</v>
      </c>
      <c r="V80" s="220">
        <f t="shared" si="50"/>
        <v>-6367.4999999999991</v>
      </c>
      <c r="W80" s="220">
        <f t="shared" si="50"/>
        <v>-6367.4999999999991</v>
      </c>
      <c r="X80" s="220">
        <f t="shared" si="50"/>
        <v>-6367.4999999999991</v>
      </c>
      <c r="Y80" s="220">
        <f t="shared" si="50"/>
        <v>-6367.4999999999991</v>
      </c>
      <c r="Z80" s="220">
        <f t="shared" si="50"/>
        <v>-6367.4999999999991</v>
      </c>
      <c r="AA80" s="220">
        <f t="shared" si="50"/>
        <v>-6367.4999999999991</v>
      </c>
      <c r="AB80" s="220">
        <f t="shared" si="50"/>
        <v>-6367.4999999999991</v>
      </c>
      <c r="AC80" s="220">
        <f t="shared" si="50"/>
        <v>-76410</v>
      </c>
      <c r="AD80" s="221" t="b">
        <f t="shared" si="49"/>
        <v>1</v>
      </c>
      <c r="AE80" s="153"/>
    </row>
    <row r="81" spans="1:85" s="150" customFormat="1" ht="21.75" customHeight="1" thickBot="1" x14ac:dyDescent="0.35">
      <c r="A81" s="155"/>
      <c r="B81" s="324" t="s">
        <v>1043</v>
      </c>
      <c r="C81" s="256">
        <f>C57+C61+C80</f>
        <v>-7113.3233333333337</v>
      </c>
      <c r="D81" s="256">
        <f>+C81-E81</f>
        <v>9329.1766666666663</v>
      </c>
      <c r="E81" s="257">
        <f>E57+E61+E80</f>
        <v>-16442.5</v>
      </c>
      <c r="F81" s="256">
        <f>F57+F61+F80</f>
        <v>-193333.09999999998</v>
      </c>
      <c r="G81" s="256">
        <f>+F81-H81</f>
        <v>11476.900000000023</v>
      </c>
      <c r="H81" s="257">
        <f>H57+H61+H80</f>
        <v>-204810</v>
      </c>
      <c r="I81" s="257">
        <f>I57+I61+I80</f>
        <v>-204810</v>
      </c>
      <c r="J81" s="307">
        <v>-200483.61333333334</v>
      </c>
      <c r="K81" s="307">
        <f>J81-I81</f>
        <v>4326.3866666666581</v>
      </c>
      <c r="L81" s="307">
        <f>F81-J81</f>
        <v>7150.5133333333652</v>
      </c>
      <c r="M81" s="153"/>
      <c r="N81" s="324" t="s">
        <v>1039</v>
      </c>
      <c r="O81" s="307">
        <v>-200483.61333333334</v>
      </c>
      <c r="P81" s="214">
        <f>P57+P61+P80</f>
        <v>-204810</v>
      </c>
      <c r="Q81" s="214">
        <f t="shared" ref="Q81:AC81" si="51">Q57+Q61+Q80</f>
        <v>-16442.5</v>
      </c>
      <c r="R81" s="214">
        <f t="shared" si="51"/>
        <v>-16442.5</v>
      </c>
      <c r="S81" s="214">
        <f t="shared" si="51"/>
        <v>-16442.5</v>
      </c>
      <c r="T81" s="214">
        <f t="shared" si="51"/>
        <v>-17393.5</v>
      </c>
      <c r="U81" s="214">
        <f t="shared" si="51"/>
        <v>-21691.5</v>
      </c>
      <c r="V81" s="214">
        <f t="shared" si="51"/>
        <v>-17742.5</v>
      </c>
      <c r="W81" s="214">
        <f t="shared" si="51"/>
        <v>-16442.5</v>
      </c>
      <c r="X81" s="214">
        <f t="shared" si="51"/>
        <v>-16442.5</v>
      </c>
      <c r="Y81" s="214">
        <f t="shared" si="51"/>
        <v>-16442.5</v>
      </c>
      <c r="Z81" s="214">
        <f t="shared" si="51"/>
        <v>-16442.5</v>
      </c>
      <c r="AA81" s="214">
        <f t="shared" si="51"/>
        <v>-16442.5</v>
      </c>
      <c r="AB81" s="214">
        <f t="shared" si="51"/>
        <v>-16442.5</v>
      </c>
      <c r="AC81" s="214">
        <f t="shared" si="51"/>
        <v>-204810</v>
      </c>
      <c r="AD81" s="216" t="b">
        <f>AC81=P81</f>
        <v>1</v>
      </c>
      <c r="AE81" s="155"/>
      <c r="AF81" s="418"/>
      <c r="AG81" s="418"/>
      <c r="AH81" s="418"/>
      <c r="AI81" s="418"/>
      <c r="AJ81" s="418"/>
      <c r="AK81" s="418"/>
      <c r="AL81" s="418"/>
      <c r="AM81" s="418"/>
      <c r="AN81" s="418"/>
      <c r="AO81" s="418"/>
      <c r="AP81" s="418"/>
      <c r="AQ81" s="418"/>
      <c r="AR81" s="418"/>
      <c r="AS81" s="418"/>
      <c r="AT81" s="418"/>
      <c r="AU81" s="418"/>
      <c r="AV81" s="418"/>
      <c r="AW81" s="418"/>
      <c r="AX81" s="418"/>
      <c r="AY81" s="418"/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418"/>
      <c r="CE81" s="418"/>
      <c r="CF81" s="418"/>
      <c r="CG81" s="418"/>
    </row>
    <row r="82" spans="1:85" s="150" customFormat="1" ht="10.5" customHeight="1" thickBot="1" x14ac:dyDescent="0.35">
      <c r="A82" s="155"/>
      <c r="B82" s="218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155"/>
      <c r="N82" s="382"/>
      <c r="O82" s="394"/>
      <c r="P82" s="21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27"/>
      <c r="AE82" s="417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  <c r="AT82" s="418"/>
      <c r="AU82" s="418"/>
      <c r="AV82" s="418"/>
      <c r="AW82" s="418"/>
      <c r="AX82" s="418"/>
      <c r="AY82" s="418"/>
      <c r="AZ82" s="418"/>
      <c r="BA82" s="418"/>
      <c r="BB82" s="418"/>
      <c r="BC82" s="418"/>
      <c r="BD82" s="418"/>
      <c r="BE82" s="418"/>
      <c r="BF82" s="418"/>
      <c r="BG82" s="418"/>
      <c r="BH82" s="418"/>
      <c r="BI82" s="418"/>
      <c r="BJ82" s="418"/>
      <c r="BK82" s="418"/>
      <c r="BL82" s="418"/>
      <c r="BM82" s="418"/>
      <c r="BN82" s="418"/>
      <c r="BO82" s="418"/>
      <c r="BP82" s="418"/>
      <c r="BQ82" s="418"/>
      <c r="BR82" s="418"/>
      <c r="BS82" s="418"/>
      <c r="BT82" s="418"/>
      <c r="BU82" s="418"/>
      <c r="BV82" s="418"/>
      <c r="BW82" s="418"/>
      <c r="BX82" s="418"/>
      <c r="BY82" s="418"/>
      <c r="BZ82" s="418"/>
      <c r="CA82" s="418"/>
      <c r="CB82" s="418"/>
      <c r="CC82" s="418"/>
      <c r="CD82" s="418"/>
      <c r="CE82" s="418"/>
      <c r="CF82" s="418"/>
      <c r="CG82" s="418"/>
    </row>
    <row r="83" spans="1:85" ht="12.75" customHeight="1" thickBot="1" x14ac:dyDescent="0.25">
      <c r="B83" s="341" t="s">
        <v>947</v>
      </c>
      <c r="C83" s="395">
        <f>C44+C81+C26</f>
        <v>10546.286666666667</v>
      </c>
      <c r="D83" s="236">
        <f>+C83-E83</f>
        <v>18280.453333333335</v>
      </c>
      <c r="E83" s="298">
        <f>E44+E81+E26</f>
        <v>-7734.1666666666679</v>
      </c>
      <c r="F83" s="236">
        <f>F44+F81+F26</f>
        <v>24857.78</v>
      </c>
      <c r="G83" s="236">
        <f>+F83-H83</f>
        <v>1167.7799999999988</v>
      </c>
      <c r="H83" s="298">
        <f>H44+H81+H26</f>
        <v>23690</v>
      </c>
      <c r="I83" s="298">
        <f>I44+I81+I26</f>
        <v>23690</v>
      </c>
      <c r="J83" s="313">
        <v>26174.789999999994</v>
      </c>
      <c r="K83" s="313">
        <f>J83-I83</f>
        <v>2484.7899999999936</v>
      </c>
      <c r="L83" s="313">
        <f>F83-J83</f>
        <v>-1317.0099999999948</v>
      </c>
      <c r="M83" s="84"/>
      <c r="N83" s="203" t="s">
        <v>947</v>
      </c>
      <c r="O83" s="313">
        <v>26174.789999999994</v>
      </c>
      <c r="P83" s="201">
        <f>P44+P81+P26</f>
        <v>23690</v>
      </c>
      <c r="Q83" s="201">
        <f t="shared" ref="Q83:AC83" si="52">Q44+Q81+Q26</f>
        <v>-7734.1666666666679</v>
      </c>
      <c r="R83" s="201">
        <f t="shared" si="52"/>
        <v>65533.343333333323</v>
      </c>
      <c r="S83" s="201">
        <f t="shared" si="52"/>
        <v>7691.5433333333349</v>
      </c>
      <c r="T83" s="201">
        <f t="shared" si="52"/>
        <v>-6019.9666666666672</v>
      </c>
      <c r="U83" s="201">
        <f t="shared" si="52"/>
        <v>-8771.0366666666669</v>
      </c>
      <c r="V83" s="201">
        <f t="shared" si="52"/>
        <v>-5356.1666666666679</v>
      </c>
      <c r="W83" s="201">
        <f t="shared" si="52"/>
        <v>-2243.2866666666669</v>
      </c>
      <c r="X83" s="201">
        <f t="shared" si="52"/>
        <v>-1203.4866666666676</v>
      </c>
      <c r="Y83" s="201">
        <f t="shared" si="52"/>
        <v>-5679.1666666666679</v>
      </c>
      <c r="Z83" s="201">
        <f t="shared" si="52"/>
        <v>-3771.1666666666679</v>
      </c>
      <c r="AA83" s="201">
        <f t="shared" si="52"/>
        <v>-7734.1666666666679</v>
      </c>
      <c r="AB83" s="201">
        <f t="shared" si="52"/>
        <v>-1022.2766666666685</v>
      </c>
      <c r="AC83" s="201">
        <f t="shared" si="52"/>
        <v>23690.000000000044</v>
      </c>
      <c r="AD83" s="216">
        <f>AC83-P83</f>
        <v>4.3655745685100555E-11</v>
      </c>
      <c r="AE83" s="153"/>
    </row>
    <row r="84" spans="1:85" s="402" customFormat="1" ht="12.75" customHeight="1" x14ac:dyDescent="0.2">
      <c r="A84" s="153"/>
      <c r="B84" s="153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153"/>
      <c r="N84" s="399"/>
      <c r="O84" s="237"/>
      <c r="P84" s="400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154"/>
      <c r="AD84" s="153"/>
      <c r="AE84" s="153"/>
    </row>
    <row r="85" spans="1:85" s="402" customFormat="1" ht="12.75" customHeight="1" x14ac:dyDescent="0.2">
      <c r="A85" s="153"/>
      <c r="B85" s="403"/>
      <c r="C85" s="237" t="b">
        <f>ROUND(C83,1)=ROUND(C86,1)</f>
        <v>1</v>
      </c>
      <c r="D85" s="237"/>
      <c r="E85" s="237"/>
      <c r="F85" s="237" t="b">
        <f>ROUND(F83,0)=ROUND(F86,0)</f>
        <v>1</v>
      </c>
      <c r="G85" s="237"/>
      <c r="H85" s="237"/>
      <c r="I85" s="237"/>
      <c r="J85" s="237"/>
      <c r="K85" s="237"/>
      <c r="L85" s="237"/>
      <c r="M85" s="237"/>
      <c r="N85" s="153"/>
      <c r="O85" s="237"/>
      <c r="P85" s="152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404"/>
      <c r="AC85" s="154"/>
      <c r="AD85" s="153"/>
      <c r="AE85" s="153"/>
    </row>
    <row r="86" spans="1:85" s="402" customFormat="1" ht="12.75" customHeight="1" x14ac:dyDescent="0.2">
      <c r="A86" s="153"/>
      <c r="B86" s="405"/>
      <c r="C86" s="406">
        <f>-'TB (2) - December'!D118</f>
        <v>10546.309999999998</v>
      </c>
      <c r="D86" s="406"/>
      <c r="E86" s="407"/>
      <c r="F86" s="406">
        <f>-TB!D118</f>
        <v>24857.77999999989</v>
      </c>
      <c r="G86" s="408"/>
      <c r="H86" s="409"/>
      <c r="I86" s="409"/>
      <c r="J86" s="409"/>
      <c r="K86" s="409"/>
      <c r="L86" s="409"/>
      <c r="M86" s="153"/>
      <c r="N86" s="153"/>
      <c r="O86" s="409"/>
      <c r="P86" s="152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4"/>
      <c r="AD86" s="153"/>
      <c r="AE86" s="153"/>
    </row>
    <row r="87" spans="1:85" s="402" customFormat="1" ht="12.75" customHeight="1" x14ac:dyDescent="0.2">
      <c r="A87" s="153"/>
      <c r="B87" s="405"/>
      <c r="C87" s="408">
        <f>ROUND(C83-C86,1)</f>
        <v>0</v>
      </c>
      <c r="D87" s="408"/>
      <c r="E87" s="410"/>
      <c r="F87" s="408">
        <f>ROUND(F83-F86,0)</f>
        <v>0</v>
      </c>
      <c r="G87" s="408"/>
      <c r="H87" s="409"/>
      <c r="I87" s="409"/>
      <c r="J87" s="409"/>
      <c r="K87" s="409"/>
      <c r="L87" s="409"/>
      <c r="M87" s="153"/>
      <c r="N87" s="153"/>
      <c r="O87" s="409"/>
      <c r="P87" s="152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4"/>
      <c r="AD87" s="153"/>
      <c r="AE87" s="153"/>
    </row>
    <row r="88" spans="1:85" s="402" customFormat="1" ht="12.75" customHeight="1" x14ac:dyDescent="0.2">
      <c r="A88" s="153"/>
      <c r="B88" s="405"/>
      <c r="C88" s="411"/>
      <c r="D88" s="411"/>
      <c r="E88" s="411"/>
      <c r="F88" s="411"/>
      <c r="G88" s="411"/>
      <c r="H88" s="237"/>
      <c r="I88" s="237"/>
      <c r="J88" s="237"/>
      <c r="K88" s="237"/>
      <c r="L88" s="237"/>
      <c r="M88" s="153"/>
      <c r="N88" s="399"/>
      <c r="O88" s="237"/>
      <c r="P88" s="152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</row>
    <row r="89" spans="1:85" s="402" customFormat="1" ht="12.75" customHeight="1" x14ac:dyDescent="0.2">
      <c r="A89" s="153"/>
      <c r="B89" s="405"/>
      <c r="C89" s="411"/>
      <c r="D89" s="411"/>
      <c r="E89" s="411"/>
      <c r="F89" s="411"/>
      <c r="G89" s="411"/>
      <c r="H89" s="237"/>
      <c r="I89" s="237"/>
      <c r="J89" s="237"/>
      <c r="K89" s="237"/>
      <c r="L89" s="237"/>
      <c r="M89" s="153"/>
      <c r="O89" s="237"/>
      <c r="P89" s="412"/>
    </row>
    <row r="90" spans="1:85" s="402" customFormat="1" ht="12.75" customHeight="1" x14ac:dyDescent="0.2">
      <c r="A90" s="153"/>
      <c r="B90" s="413"/>
      <c r="C90" s="232"/>
      <c r="D90" s="232"/>
      <c r="E90" s="232"/>
      <c r="F90" s="237"/>
      <c r="G90" s="237"/>
      <c r="H90" s="237"/>
      <c r="I90" s="237"/>
      <c r="J90" s="237"/>
      <c r="K90" s="237"/>
      <c r="L90" s="237"/>
      <c r="M90" s="153"/>
      <c r="O90" s="237"/>
      <c r="P90" s="412"/>
    </row>
    <row r="91" spans="1:85" s="402" customFormat="1" ht="12.75" customHeight="1" x14ac:dyDescent="0.2">
      <c r="A91" s="153"/>
      <c r="B91" s="153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153"/>
      <c r="O91" s="237"/>
      <c r="P91" s="412"/>
    </row>
    <row r="92" spans="1:85" s="402" customFormat="1" ht="12.75" customHeight="1" x14ac:dyDescent="0.2">
      <c r="A92" s="153"/>
      <c r="B92" s="399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153"/>
      <c r="O92" s="237"/>
      <c r="P92" s="412"/>
    </row>
    <row r="93" spans="1:85" s="402" customFormat="1" ht="12.75" customHeight="1" x14ac:dyDescent="0.2">
      <c r="A93" s="153"/>
      <c r="C93" s="414"/>
      <c r="D93" s="237"/>
      <c r="E93" s="237"/>
      <c r="F93" s="414"/>
      <c r="G93" s="414"/>
      <c r="H93" s="414"/>
      <c r="I93" s="414"/>
      <c r="J93" s="414"/>
      <c r="K93" s="414"/>
      <c r="L93" s="414"/>
      <c r="O93" s="414"/>
      <c r="P93" s="412"/>
    </row>
    <row r="94" spans="1:85" s="402" customFormat="1" ht="12.75" customHeight="1" x14ac:dyDescent="0.2">
      <c r="A94" s="153"/>
      <c r="C94" s="414"/>
      <c r="D94" s="414"/>
      <c r="E94" s="414"/>
      <c r="F94" s="237"/>
      <c r="G94" s="414"/>
      <c r="H94" s="414"/>
      <c r="I94" s="414"/>
      <c r="J94" s="414"/>
      <c r="K94" s="414"/>
      <c r="L94" s="414"/>
      <c r="O94" s="414"/>
      <c r="P94" s="412"/>
    </row>
    <row r="95" spans="1:85" s="402" customFormat="1" ht="12.75" customHeight="1" x14ac:dyDescent="0.2">
      <c r="A95" s="153"/>
      <c r="B95" s="415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O95" s="414"/>
      <c r="P95" s="412"/>
    </row>
    <row r="96" spans="1:85" s="402" customFormat="1" ht="12.75" customHeight="1" x14ac:dyDescent="0.2">
      <c r="A96" s="153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O96" s="414"/>
      <c r="P96" s="412"/>
    </row>
    <row r="97" spans="1:29" s="402" customFormat="1" ht="12.75" customHeight="1" x14ac:dyDescent="0.2">
      <c r="A97" s="153"/>
      <c r="B97" s="415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O97" s="414"/>
      <c r="P97" s="412"/>
    </row>
    <row r="98" spans="1:29" s="402" customFormat="1" ht="12.75" customHeight="1" x14ac:dyDescent="0.2">
      <c r="A98" s="153"/>
      <c r="B98" s="415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O98" s="414"/>
      <c r="P98" s="412"/>
    </row>
    <row r="99" spans="1:29" s="402" customFormat="1" ht="12.75" customHeight="1" x14ac:dyDescent="0.2">
      <c r="A99" s="153"/>
      <c r="B99" s="415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O99" s="414"/>
      <c r="P99" s="412"/>
    </row>
    <row r="100" spans="1:29" s="402" customFormat="1" ht="12.75" customHeight="1" x14ac:dyDescent="0.2">
      <c r="A100" s="153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O100" s="414"/>
      <c r="P100" s="412"/>
    </row>
    <row r="101" spans="1:29" s="402" customFormat="1" ht="12.75" customHeight="1" x14ac:dyDescent="0.2">
      <c r="A101" s="15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O101" s="414"/>
      <c r="P101" s="412"/>
    </row>
    <row r="102" spans="1:29" s="402" customFormat="1" ht="12.75" customHeight="1" x14ac:dyDescent="0.2">
      <c r="A102" s="153"/>
      <c r="B102" s="415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O102" s="414"/>
      <c r="P102" s="412"/>
    </row>
    <row r="103" spans="1:29" s="402" customFormat="1" ht="12.75" customHeight="1" x14ac:dyDescent="0.2">
      <c r="A103" s="153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O103" s="414"/>
      <c r="P103" s="412"/>
    </row>
    <row r="104" spans="1:29" s="402" customFormat="1" ht="12.75" customHeight="1" x14ac:dyDescent="0.2">
      <c r="A104" s="153"/>
      <c r="B104" s="415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O104" s="414"/>
      <c r="P104" s="412"/>
    </row>
    <row r="105" spans="1:29" s="402" customFormat="1" ht="12.75" customHeight="1" x14ac:dyDescent="0.2">
      <c r="A105" s="153"/>
      <c r="B105" s="415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O105" s="414"/>
      <c r="P105" s="412"/>
    </row>
    <row r="106" spans="1:29" s="402" customFormat="1" ht="12.75" customHeight="1" x14ac:dyDescent="0.2">
      <c r="A106" s="153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O106" s="414"/>
      <c r="P106" s="412"/>
      <c r="AC106" s="419"/>
    </row>
    <row r="107" spans="1:29" s="402" customFormat="1" ht="12.75" customHeight="1" x14ac:dyDescent="0.2">
      <c r="A107" s="153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O107" s="414"/>
      <c r="P107" s="412"/>
      <c r="AC107" s="419"/>
    </row>
    <row r="108" spans="1:29" s="402" customFormat="1" ht="12.75" customHeight="1" x14ac:dyDescent="0.2">
      <c r="A108" s="153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O108" s="414"/>
      <c r="P108" s="412"/>
      <c r="AC108" s="419"/>
    </row>
    <row r="109" spans="1:29" s="402" customFormat="1" ht="12.75" customHeight="1" x14ac:dyDescent="0.2">
      <c r="A109" s="153"/>
      <c r="B109" s="415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O109" s="414"/>
      <c r="P109" s="412"/>
    </row>
    <row r="110" spans="1:29" s="402" customFormat="1" ht="12.75" customHeight="1" x14ac:dyDescent="0.2">
      <c r="A110" s="153"/>
      <c r="B110" s="415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O110" s="414"/>
      <c r="P110" s="412"/>
    </row>
    <row r="111" spans="1:29" s="402" customFormat="1" ht="12.75" customHeight="1" x14ac:dyDescent="0.2">
      <c r="A111" s="153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O111" s="414"/>
      <c r="P111" s="412"/>
      <c r="AC111" s="419"/>
    </row>
    <row r="112" spans="1:29" s="402" customFormat="1" ht="12.75" customHeight="1" x14ac:dyDescent="0.2">
      <c r="A112" s="153"/>
      <c r="B112" s="415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O112" s="414"/>
      <c r="P112" s="412"/>
    </row>
    <row r="113" spans="1:29" s="402" customFormat="1" ht="12.75" customHeight="1" x14ac:dyDescent="0.2">
      <c r="A113" s="153"/>
      <c r="B113" s="415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O113" s="414"/>
      <c r="P113" s="412"/>
    </row>
    <row r="114" spans="1:29" s="402" customFormat="1" ht="12.75" customHeight="1" x14ac:dyDescent="0.2">
      <c r="A114" s="15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O114" s="414"/>
      <c r="P114" s="412"/>
      <c r="AC114" s="419"/>
    </row>
    <row r="115" spans="1:29" s="402" customFormat="1" ht="12.75" customHeight="1" x14ac:dyDescent="0.2">
      <c r="A115" s="153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O115" s="414"/>
      <c r="P115" s="412"/>
      <c r="AC115" s="419"/>
    </row>
    <row r="116" spans="1:29" s="402" customFormat="1" ht="12.75" customHeight="1" x14ac:dyDescent="0.2">
      <c r="A116" s="153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O116" s="414"/>
      <c r="P116" s="412"/>
      <c r="AC116" s="419"/>
    </row>
    <row r="117" spans="1:29" s="402" customFormat="1" ht="12.75" customHeight="1" x14ac:dyDescent="0.2">
      <c r="A117" s="153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O117" s="414"/>
      <c r="P117" s="412"/>
      <c r="AC117" s="419"/>
    </row>
    <row r="118" spans="1:29" s="402" customFormat="1" ht="12.75" customHeight="1" x14ac:dyDescent="0.2">
      <c r="A118" s="153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O118" s="414"/>
      <c r="P118" s="412"/>
      <c r="AC118" s="419"/>
    </row>
    <row r="119" spans="1:29" s="402" customFormat="1" ht="12.75" customHeight="1" x14ac:dyDescent="0.2">
      <c r="A119" s="153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O119" s="414"/>
      <c r="P119" s="412"/>
      <c r="AC119" s="419"/>
    </row>
    <row r="120" spans="1:29" s="402" customFormat="1" ht="12.75" customHeight="1" x14ac:dyDescent="0.2">
      <c r="A120" s="15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O120" s="414"/>
      <c r="P120" s="412"/>
      <c r="AC120" s="419"/>
    </row>
    <row r="121" spans="1:29" s="402" customFormat="1" ht="12.75" customHeight="1" x14ac:dyDescent="0.2">
      <c r="A121" s="153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O121" s="414"/>
      <c r="P121" s="412"/>
      <c r="AC121" s="419"/>
    </row>
    <row r="122" spans="1:29" s="402" customFormat="1" ht="12.75" customHeight="1" x14ac:dyDescent="0.2">
      <c r="A122" s="153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O122" s="414"/>
      <c r="P122" s="412"/>
      <c r="AC122" s="419"/>
    </row>
    <row r="123" spans="1:29" s="402" customFormat="1" ht="12.75" customHeight="1" x14ac:dyDescent="0.2">
      <c r="A123" s="153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O123" s="414"/>
      <c r="P123" s="412"/>
      <c r="AC123" s="419"/>
    </row>
    <row r="124" spans="1:29" s="402" customFormat="1" ht="12.75" customHeight="1" x14ac:dyDescent="0.2">
      <c r="A124" s="153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O124" s="414"/>
      <c r="P124" s="412"/>
      <c r="AC124" s="419"/>
    </row>
    <row r="125" spans="1:29" s="402" customFormat="1" ht="12.75" customHeight="1" x14ac:dyDescent="0.2">
      <c r="A125" s="153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O125" s="414"/>
      <c r="P125" s="412"/>
      <c r="AC125" s="419"/>
    </row>
    <row r="126" spans="1:29" s="402" customFormat="1" ht="12.75" customHeight="1" x14ac:dyDescent="0.2">
      <c r="A126" s="153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O126" s="414"/>
      <c r="P126" s="412"/>
      <c r="AC126" s="419"/>
    </row>
    <row r="127" spans="1:29" s="402" customFormat="1" ht="12.75" customHeight="1" x14ac:dyDescent="0.2">
      <c r="A127" s="153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O127" s="414"/>
      <c r="P127" s="412"/>
      <c r="AC127" s="419"/>
    </row>
    <row r="128" spans="1:29" s="402" customFormat="1" ht="12.75" customHeight="1" x14ac:dyDescent="0.2">
      <c r="A128" s="153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O128" s="414"/>
      <c r="P128" s="412"/>
      <c r="AC128" s="419"/>
    </row>
    <row r="129" spans="1:29" s="402" customFormat="1" ht="12.75" customHeight="1" x14ac:dyDescent="0.2">
      <c r="A129" s="153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O129" s="414"/>
      <c r="P129" s="412"/>
      <c r="AC129" s="419"/>
    </row>
    <row r="130" spans="1:29" s="402" customFormat="1" ht="12.75" customHeight="1" x14ac:dyDescent="0.2">
      <c r="A130" s="153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O130" s="414"/>
      <c r="P130" s="412"/>
      <c r="AC130" s="419"/>
    </row>
    <row r="131" spans="1:29" s="402" customFormat="1" ht="12.75" customHeight="1" x14ac:dyDescent="0.2">
      <c r="A131" s="153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O131" s="414"/>
      <c r="P131" s="412"/>
      <c r="AC131" s="419"/>
    </row>
    <row r="132" spans="1:29" s="402" customFormat="1" ht="12.75" customHeight="1" x14ac:dyDescent="0.2">
      <c r="A132" s="153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O132" s="414"/>
      <c r="P132" s="412"/>
      <c r="AC132" s="419"/>
    </row>
    <row r="133" spans="1:29" s="402" customFormat="1" ht="12.75" customHeight="1" x14ac:dyDescent="0.2">
      <c r="A133" s="153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O133" s="414"/>
      <c r="P133" s="412"/>
      <c r="AC133" s="419"/>
    </row>
    <row r="134" spans="1:29" s="402" customFormat="1" ht="12.75" customHeight="1" x14ac:dyDescent="0.2">
      <c r="A134" s="153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O134" s="414"/>
      <c r="P134" s="412"/>
      <c r="AC134" s="419"/>
    </row>
    <row r="135" spans="1:29" s="402" customFormat="1" ht="12.75" customHeight="1" x14ac:dyDescent="0.2">
      <c r="A135" s="153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O135" s="414"/>
      <c r="P135" s="412"/>
      <c r="AC135" s="419"/>
    </row>
    <row r="136" spans="1:29" s="402" customFormat="1" ht="12.75" customHeight="1" x14ac:dyDescent="0.2">
      <c r="A136" s="153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O136" s="414"/>
      <c r="P136" s="412"/>
      <c r="AC136" s="419"/>
    </row>
    <row r="137" spans="1:29" s="402" customFormat="1" ht="12.75" customHeight="1" x14ac:dyDescent="0.2">
      <c r="A137" s="153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O137" s="414"/>
      <c r="P137" s="412"/>
      <c r="AC137" s="419"/>
    </row>
    <row r="138" spans="1:29" s="402" customFormat="1" ht="12.75" customHeight="1" x14ac:dyDescent="0.2">
      <c r="A138" s="153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O138" s="414"/>
      <c r="P138" s="412"/>
      <c r="AC138" s="419"/>
    </row>
    <row r="139" spans="1:29" s="402" customFormat="1" ht="12.75" customHeight="1" x14ac:dyDescent="0.2">
      <c r="A139" s="153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O139" s="414"/>
      <c r="P139" s="412"/>
      <c r="AC139" s="419"/>
    </row>
    <row r="140" spans="1:29" s="402" customFormat="1" ht="12.75" customHeight="1" x14ac:dyDescent="0.2">
      <c r="A140" s="153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O140" s="414"/>
      <c r="P140" s="412"/>
      <c r="AC140" s="419"/>
    </row>
    <row r="141" spans="1:29" s="402" customFormat="1" ht="12.75" customHeight="1" x14ac:dyDescent="0.2">
      <c r="A141" s="153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O141" s="414"/>
      <c r="P141" s="412"/>
      <c r="AC141" s="419"/>
    </row>
    <row r="142" spans="1:29" s="402" customFormat="1" ht="12.75" customHeight="1" x14ac:dyDescent="0.2">
      <c r="A142" s="153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O142" s="414"/>
      <c r="P142" s="412"/>
      <c r="AC142" s="419"/>
    </row>
    <row r="143" spans="1:29" s="402" customFormat="1" ht="12.75" customHeight="1" x14ac:dyDescent="0.2">
      <c r="A143" s="153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O143" s="414"/>
      <c r="P143" s="412"/>
      <c r="AC143" s="419"/>
    </row>
    <row r="144" spans="1:29" s="402" customFormat="1" ht="12.75" customHeight="1" x14ac:dyDescent="0.2">
      <c r="A144" s="153"/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  <c r="O144" s="414"/>
      <c r="P144" s="412"/>
      <c r="AC144" s="419"/>
    </row>
    <row r="145" spans="1:29" s="402" customFormat="1" ht="12.75" customHeight="1" x14ac:dyDescent="0.2">
      <c r="A145" s="153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O145" s="414"/>
      <c r="P145" s="412"/>
      <c r="AC145" s="419"/>
    </row>
    <row r="146" spans="1:29" s="402" customFormat="1" ht="12.75" customHeight="1" x14ac:dyDescent="0.2">
      <c r="A146" s="153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O146" s="414"/>
      <c r="P146" s="412"/>
      <c r="AC146" s="419"/>
    </row>
    <row r="147" spans="1:29" s="402" customFormat="1" ht="12.75" customHeight="1" x14ac:dyDescent="0.2">
      <c r="A147" s="15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O147" s="414"/>
      <c r="P147" s="412"/>
      <c r="AC147" s="419"/>
    </row>
    <row r="148" spans="1:29" s="402" customFormat="1" ht="12.75" customHeight="1" x14ac:dyDescent="0.2">
      <c r="A148" s="153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O148" s="414"/>
      <c r="P148" s="412"/>
      <c r="AC148" s="419"/>
    </row>
    <row r="149" spans="1:29" s="402" customFormat="1" ht="12.75" customHeight="1" x14ac:dyDescent="0.2">
      <c r="A149" s="153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O149" s="414"/>
      <c r="P149" s="412"/>
      <c r="AC149" s="419"/>
    </row>
    <row r="150" spans="1:29" s="402" customFormat="1" ht="12.75" customHeight="1" x14ac:dyDescent="0.2">
      <c r="A150" s="153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O150" s="414"/>
      <c r="P150" s="412"/>
      <c r="AC150" s="419"/>
    </row>
    <row r="151" spans="1:29" s="402" customFormat="1" ht="12.75" customHeight="1" x14ac:dyDescent="0.2">
      <c r="A151" s="153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O151" s="414"/>
      <c r="P151" s="412"/>
      <c r="AC151" s="419"/>
    </row>
    <row r="152" spans="1:29" s="402" customFormat="1" ht="12.75" customHeight="1" x14ac:dyDescent="0.2">
      <c r="A152" s="153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O152" s="414"/>
      <c r="P152" s="412"/>
      <c r="AC152" s="419"/>
    </row>
    <row r="153" spans="1:29" s="402" customFormat="1" ht="12.75" customHeight="1" x14ac:dyDescent="0.2">
      <c r="A153" s="15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O153" s="414"/>
      <c r="P153" s="412"/>
      <c r="AC153" s="419"/>
    </row>
    <row r="154" spans="1:29" s="402" customFormat="1" ht="12.75" customHeight="1" x14ac:dyDescent="0.2">
      <c r="A154" s="153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O154" s="414"/>
      <c r="P154" s="412"/>
      <c r="AC154" s="419"/>
    </row>
    <row r="155" spans="1:29" s="402" customFormat="1" ht="12.75" customHeight="1" x14ac:dyDescent="0.2">
      <c r="A155" s="153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O155" s="414"/>
      <c r="P155" s="412"/>
      <c r="AC155" s="419"/>
    </row>
    <row r="156" spans="1:29" s="402" customFormat="1" ht="12.75" customHeight="1" x14ac:dyDescent="0.2">
      <c r="A156" s="153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O156" s="414"/>
      <c r="P156" s="412"/>
      <c r="AC156" s="419"/>
    </row>
    <row r="157" spans="1:29" s="402" customFormat="1" ht="12.75" customHeight="1" x14ac:dyDescent="0.2">
      <c r="A157" s="153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O157" s="414"/>
      <c r="P157" s="412"/>
      <c r="AC157" s="419"/>
    </row>
    <row r="158" spans="1:29" s="402" customFormat="1" ht="12.75" customHeight="1" x14ac:dyDescent="0.2">
      <c r="A158" s="15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O158" s="414"/>
      <c r="P158" s="412"/>
      <c r="AC158" s="419"/>
    </row>
    <row r="159" spans="1:29" s="402" customFormat="1" ht="12.75" customHeight="1" x14ac:dyDescent="0.2">
      <c r="A159" s="153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O159" s="414"/>
      <c r="P159" s="412"/>
      <c r="AC159" s="419"/>
    </row>
    <row r="160" spans="1:29" s="402" customFormat="1" ht="12.75" customHeight="1" x14ac:dyDescent="0.2">
      <c r="A160" s="153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O160" s="414"/>
      <c r="P160" s="412"/>
      <c r="AC160" s="419"/>
    </row>
    <row r="161" spans="1:29" s="402" customFormat="1" ht="12.75" customHeight="1" x14ac:dyDescent="0.2">
      <c r="A161" s="153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O161" s="414"/>
      <c r="P161" s="412"/>
      <c r="AC161" s="419"/>
    </row>
    <row r="162" spans="1:29" s="402" customFormat="1" ht="12.75" customHeight="1" x14ac:dyDescent="0.2">
      <c r="A162" s="153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O162" s="414"/>
      <c r="P162" s="412"/>
      <c r="AC162" s="419"/>
    </row>
    <row r="163" spans="1:29" s="402" customFormat="1" ht="12.75" customHeight="1" x14ac:dyDescent="0.2">
      <c r="A163" s="153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O163" s="414"/>
      <c r="P163" s="412"/>
      <c r="AC163" s="419"/>
    </row>
    <row r="164" spans="1:29" s="402" customFormat="1" ht="12.75" customHeight="1" x14ac:dyDescent="0.2">
      <c r="A164" s="153"/>
      <c r="C164" s="414"/>
      <c r="D164" s="414"/>
      <c r="E164" s="414"/>
      <c r="F164" s="414"/>
      <c r="G164" s="414"/>
      <c r="H164" s="414"/>
      <c r="I164" s="414"/>
      <c r="J164" s="414"/>
      <c r="K164" s="414"/>
      <c r="L164" s="414"/>
      <c r="O164" s="414"/>
      <c r="P164" s="412"/>
      <c r="AC164" s="419"/>
    </row>
    <row r="165" spans="1:29" s="402" customFormat="1" ht="12.75" customHeight="1" x14ac:dyDescent="0.2">
      <c r="A165" s="153"/>
      <c r="C165" s="414"/>
      <c r="D165" s="414"/>
      <c r="E165" s="414"/>
      <c r="F165" s="414"/>
      <c r="G165" s="414"/>
      <c r="H165" s="414"/>
      <c r="I165" s="414"/>
      <c r="J165" s="414"/>
      <c r="K165" s="414"/>
      <c r="L165" s="414"/>
      <c r="O165" s="414"/>
      <c r="P165" s="412"/>
      <c r="AC165" s="419"/>
    </row>
    <row r="166" spans="1:29" s="402" customFormat="1" ht="12.75" customHeight="1" x14ac:dyDescent="0.2">
      <c r="A166" s="153"/>
      <c r="C166" s="414"/>
      <c r="D166" s="414"/>
      <c r="E166" s="414"/>
      <c r="F166" s="414"/>
      <c r="G166" s="414"/>
      <c r="H166" s="414"/>
      <c r="I166" s="414"/>
      <c r="J166" s="414"/>
      <c r="K166" s="414"/>
      <c r="L166" s="414"/>
      <c r="O166" s="414"/>
      <c r="P166" s="412"/>
      <c r="AC166" s="419"/>
    </row>
    <row r="167" spans="1:29" s="402" customFormat="1" ht="12.75" customHeight="1" x14ac:dyDescent="0.2">
      <c r="A167" s="153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O167" s="414"/>
      <c r="P167" s="412"/>
      <c r="AC167" s="419"/>
    </row>
    <row r="168" spans="1:29" s="402" customFormat="1" ht="12.75" customHeight="1" x14ac:dyDescent="0.2">
      <c r="A168" s="153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O168" s="414"/>
      <c r="P168" s="412"/>
      <c r="AC168" s="419"/>
    </row>
    <row r="169" spans="1:29" s="402" customFormat="1" ht="12.75" customHeight="1" x14ac:dyDescent="0.2">
      <c r="A169" s="15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O169" s="414"/>
      <c r="P169" s="412"/>
      <c r="AC169" s="419"/>
    </row>
    <row r="170" spans="1:29" s="402" customFormat="1" ht="12.75" customHeight="1" x14ac:dyDescent="0.2">
      <c r="A170" s="153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O170" s="414"/>
      <c r="P170" s="412"/>
      <c r="AC170" s="419"/>
    </row>
    <row r="171" spans="1:29" s="402" customFormat="1" ht="12.75" customHeight="1" x14ac:dyDescent="0.2">
      <c r="A171" s="15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O171" s="414"/>
      <c r="P171" s="412"/>
      <c r="AC171" s="419"/>
    </row>
    <row r="172" spans="1:29" s="402" customFormat="1" ht="12.75" customHeight="1" x14ac:dyDescent="0.2">
      <c r="A172" s="15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O172" s="414"/>
      <c r="P172" s="412"/>
      <c r="AC172" s="419"/>
    </row>
    <row r="173" spans="1:29" s="402" customFormat="1" ht="12.75" customHeight="1" x14ac:dyDescent="0.2">
      <c r="A173" s="153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O173" s="414"/>
      <c r="P173" s="412"/>
      <c r="AC173" s="419"/>
    </row>
    <row r="174" spans="1:29" s="402" customFormat="1" ht="12.75" customHeight="1" x14ac:dyDescent="0.2">
      <c r="A174" s="153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O174" s="414"/>
      <c r="P174" s="412"/>
      <c r="AC174" s="419"/>
    </row>
    <row r="175" spans="1:29" s="402" customFormat="1" ht="12.75" customHeight="1" x14ac:dyDescent="0.2">
      <c r="A175" s="153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O175" s="414"/>
      <c r="P175" s="412"/>
      <c r="AC175" s="419"/>
    </row>
    <row r="176" spans="1:29" s="402" customFormat="1" ht="12.75" customHeight="1" x14ac:dyDescent="0.2">
      <c r="A176" s="153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O176" s="414"/>
      <c r="P176" s="412"/>
      <c r="AC176" s="419"/>
    </row>
    <row r="177" spans="1:29" s="402" customFormat="1" ht="12.75" customHeight="1" x14ac:dyDescent="0.2">
      <c r="A177" s="153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O177" s="414"/>
      <c r="P177" s="412"/>
      <c r="AC177" s="419"/>
    </row>
    <row r="178" spans="1:29" s="402" customFormat="1" ht="12.75" customHeight="1" x14ac:dyDescent="0.2">
      <c r="A178" s="153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O178" s="414"/>
      <c r="P178" s="412"/>
      <c r="AC178" s="419"/>
    </row>
    <row r="179" spans="1:29" s="402" customFormat="1" ht="12.75" customHeight="1" x14ac:dyDescent="0.2">
      <c r="A179" s="153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O179" s="414"/>
      <c r="P179" s="412"/>
      <c r="AC179" s="419"/>
    </row>
    <row r="180" spans="1:29" s="402" customFormat="1" ht="12.75" customHeight="1" x14ac:dyDescent="0.2">
      <c r="A180" s="153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O180" s="414"/>
      <c r="P180" s="412"/>
      <c r="AC180" s="419"/>
    </row>
    <row r="181" spans="1:29" s="402" customFormat="1" ht="12.75" customHeight="1" x14ac:dyDescent="0.2">
      <c r="A181" s="153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O181" s="414"/>
      <c r="P181" s="412"/>
      <c r="AC181" s="419"/>
    </row>
    <row r="182" spans="1:29" s="402" customFormat="1" ht="12.75" customHeight="1" x14ac:dyDescent="0.2">
      <c r="A182" s="153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O182" s="414"/>
      <c r="P182" s="412"/>
      <c r="AC182" s="419"/>
    </row>
    <row r="183" spans="1:29" s="402" customFormat="1" ht="12.75" customHeight="1" x14ac:dyDescent="0.2">
      <c r="A183" s="153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O183" s="414"/>
      <c r="P183" s="412"/>
      <c r="AC183" s="419"/>
    </row>
    <row r="184" spans="1:29" s="402" customFormat="1" ht="12.75" customHeight="1" x14ac:dyDescent="0.2">
      <c r="A184" s="153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O184" s="414"/>
      <c r="P184" s="412"/>
      <c r="AC184" s="419"/>
    </row>
    <row r="185" spans="1:29" s="402" customFormat="1" ht="12.75" customHeight="1" x14ac:dyDescent="0.2">
      <c r="A185" s="153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O185" s="414"/>
      <c r="P185" s="412"/>
      <c r="AC185" s="419"/>
    </row>
    <row r="186" spans="1:29" s="402" customFormat="1" ht="12.75" customHeight="1" x14ac:dyDescent="0.2">
      <c r="A186" s="153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O186" s="414"/>
      <c r="P186" s="412"/>
      <c r="AC186" s="419"/>
    </row>
    <row r="187" spans="1:29" s="402" customFormat="1" ht="12.75" customHeight="1" x14ac:dyDescent="0.2">
      <c r="A187" s="153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O187" s="414"/>
      <c r="P187" s="412"/>
      <c r="AC187" s="419"/>
    </row>
    <row r="188" spans="1:29" s="402" customFormat="1" ht="12.75" customHeight="1" x14ac:dyDescent="0.2">
      <c r="A188" s="153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O188" s="414"/>
      <c r="P188" s="412"/>
      <c r="AC188" s="419"/>
    </row>
    <row r="189" spans="1:29" s="402" customFormat="1" ht="12.75" customHeight="1" x14ac:dyDescent="0.2">
      <c r="A189" s="153"/>
      <c r="C189" s="414"/>
      <c r="D189" s="414"/>
      <c r="E189" s="414"/>
      <c r="F189" s="414"/>
      <c r="G189" s="414"/>
      <c r="H189" s="414"/>
      <c r="I189" s="414"/>
      <c r="J189" s="414"/>
      <c r="K189" s="414"/>
      <c r="L189" s="414"/>
      <c r="O189" s="414"/>
      <c r="P189" s="412"/>
      <c r="AC189" s="419"/>
    </row>
    <row r="190" spans="1:29" s="402" customFormat="1" ht="12.75" customHeight="1" x14ac:dyDescent="0.2">
      <c r="A190" s="153"/>
      <c r="C190" s="414"/>
      <c r="D190" s="414"/>
      <c r="E190" s="414"/>
      <c r="F190" s="414"/>
      <c r="G190" s="414"/>
      <c r="H190" s="414"/>
      <c r="I190" s="414"/>
      <c r="J190" s="414"/>
      <c r="K190" s="414"/>
      <c r="L190" s="414"/>
      <c r="O190" s="414"/>
      <c r="P190" s="412"/>
      <c r="AC190" s="419"/>
    </row>
    <row r="191" spans="1:29" s="402" customFormat="1" ht="12.75" customHeight="1" x14ac:dyDescent="0.2">
      <c r="A191" s="153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O191" s="414"/>
      <c r="P191" s="412"/>
      <c r="AC191" s="419"/>
    </row>
    <row r="192" spans="1:29" s="402" customFormat="1" ht="12.75" customHeight="1" x14ac:dyDescent="0.2">
      <c r="A192" s="153"/>
      <c r="C192" s="414"/>
      <c r="D192" s="414"/>
      <c r="E192" s="414"/>
      <c r="F192" s="414"/>
      <c r="G192" s="414"/>
      <c r="H192" s="414"/>
      <c r="I192" s="414"/>
      <c r="J192" s="414"/>
      <c r="K192" s="414"/>
      <c r="L192" s="414"/>
      <c r="O192" s="414"/>
      <c r="P192" s="412"/>
      <c r="AC192" s="419"/>
    </row>
    <row r="193" spans="1:29" s="402" customFormat="1" ht="12.75" customHeight="1" x14ac:dyDescent="0.2">
      <c r="A193" s="153"/>
      <c r="C193" s="414"/>
      <c r="D193" s="414"/>
      <c r="E193" s="414"/>
      <c r="F193" s="414"/>
      <c r="G193" s="414"/>
      <c r="H193" s="414"/>
      <c r="I193" s="414"/>
      <c r="J193" s="414"/>
      <c r="K193" s="414"/>
      <c r="L193" s="414"/>
      <c r="O193" s="414"/>
      <c r="P193" s="412"/>
      <c r="AC193" s="419"/>
    </row>
    <row r="194" spans="1:29" s="402" customFormat="1" ht="12.75" customHeight="1" x14ac:dyDescent="0.2">
      <c r="A194" s="153"/>
      <c r="C194" s="414"/>
      <c r="D194" s="414"/>
      <c r="E194" s="414"/>
      <c r="F194" s="414"/>
      <c r="G194" s="414"/>
      <c r="H194" s="414"/>
      <c r="I194" s="414"/>
      <c r="J194" s="414"/>
      <c r="K194" s="414"/>
      <c r="L194" s="414"/>
      <c r="O194" s="414"/>
      <c r="P194" s="412"/>
      <c r="AC194" s="419"/>
    </row>
    <row r="195" spans="1:29" s="402" customFormat="1" ht="12.75" customHeight="1" x14ac:dyDescent="0.2">
      <c r="A195" s="153"/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O195" s="414"/>
      <c r="P195" s="412"/>
      <c r="AC195" s="419"/>
    </row>
    <row r="196" spans="1:29" s="402" customFormat="1" ht="12.75" customHeight="1" x14ac:dyDescent="0.2">
      <c r="A196" s="153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O196" s="414"/>
      <c r="P196" s="412"/>
      <c r="AC196" s="419"/>
    </row>
    <row r="197" spans="1:29" s="402" customFormat="1" ht="12.75" customHeight="1" x14ac:dyDescent="0.2">
      <c r="A197" s="153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O197" s="414"/>
      <c r="P197" s="412"/>
      <c r="AC197" s="419"/>
    </row>
    <row r="198" spans="1:29" s="402" customFormat="1" ht="12.75" customHeight="1" x14ac:dyDescent="0.2">
      <c r="A198" s="153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O198" s="414"/>
      <c r="P198" s="412"/>
      <c r="AC198" s="419"/>
    </row>
    <row r="199" spans="1:29" s="402" customFormat="1" ht="12.75" customHeight="1" x14ac:dyDescent="0.2">
      <c r="A199" s="153"/>
      <c r="C199" s="414"/>
      <c r="D199" s="414"/>
      <c r="E199" s="414"/>
      <c r="F199" s="414"/>
      <c r="G199" s="414"/>
      <c r="H199" s="414"/>
      <c r="I199" s="414"/>
      <c r="J199" s="414"/>
      <c r="K199" s="414"/>
      <c r="L199" s="414"/>
      <c r="O199" s="414"/>
      <c r="P199" s="412"/>
      <c r="AC199" s="419"/>
    </row>
    <row r="200" spans="1:29" s="402" customFormat="1" ht="12.75" customHeight="1" x14ac:dyDescent="0.2">
      <c r="A200" s="153"/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O200" s="414"/>
      <c r="P200" s="412"/>
      <c r="AC200" s="419"/>
    </row>
    <row r="201" spans="1:29" s="402" customFormat="1" ht="12.75" customHeight="1" x14ac:dyDescent="0.2">
      <c r="A201" s="153"/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  <c r="O201" s="414"/>
      <c r="P201" s="412"/>
      <c r="AC201" s="419"/>
    </row>
    <row r="202" spans="1:29" s="402" customFormat="1" ht="12.75" customHeight="1" x14ac:dyDescent="0.2">
      <c r="A202" s="153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O202" s="414"/>
      <c r="P202" s="412"/>
      <c r="AC202" s="419"/>
    </row>
    <row r="203" spans="1:29" s="402" customFormat="1" ht="12.75" customHeight="1" x14ac:dyDescent="0.2">
      <c r="A203" s="153"/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O203" s="414"/>
      <c r="P203" s="412"/>
      <c r="AC203" s="419"/>
    </row>
    <row r="204" spans="1:29" s="402" customFormat="1" ht="12.75" customHeight="1" x14ac:dyDescent="0.2">
      <c r="A204" s="153"/>
      <c r="C204" s="414"/>
      <c r="D204" s="414"/>
      <c r="E204" s="414"/>
      <c r="F204" s="414"/>
      <c r="G204" s="414"/>
      <c r="H204" s="414"/>
      <c r="I204" s="414"/>
      <c r="J204" s="414"/>
      <c r="K204" s="414"/>
      <c r="L204" s="414"/>
      <c r="O204" s="414"/>
      <c r="P204" s="412"/>
      <c r="AC204" s="419"/>
    </row>
    <row r="205" spans="1:29" s="402" customFormat="1" ht="12.75" customHeight="1" x14ac:dyDescent="0.2">
      <c r="A205" s="153"/>
      <c r="C205" s="414"/>
      <c r="D205" s="414"/>
      <c r="E205" s="414"/>
      <c r="F205" s="414"/>
      <c r="G205" s="414"/>
      <c r="H205" s="414"/>
      <c r="I205" s="414"/>
      <c r="J205" s="414"/>
      <c r="K205" s="414"/>
      <c r="L205" s="414"/>
      <c r="O205" s="414"/>
      <c r="P205" s="412"/>
      <c r="AC205" s="419"/>
    </row>
    <row r="206" spans="1:29" s="402" customFormat="1" ht="12.75" customHeight="1" x14ac:dyDescent="0.2">
      <c r="A206" s="153"/>
      <c r="C206" s="414"/>
      <c r="D206" s="414"/>
      <c r="E206" s="414"/>
      <c r="F206" s="414"/>
      <c r="G206" s="414"/>
      <c r="H206" s="414"/>
      <c r="I206" s="414"/>
      <c r="J206" s="414"/>
      <c r="K206" s="414"/>
      <c r="L206" s="414"/>
      <c r="O206" s="414"/>
      <c r="P206" s="412"/>
      <c r="AC206" s="419"/>
    </row>
    <row r="207" spans="1:29" s="402" customFormat="1" ht="12.75" customHeight="1" x14ac:dyDescent="0.2">
      <c r="A207" s="153"/>
      <c r="C207" s="414"/>
      <c r="D207" s="414"/>
      <c r="E207" s="414"/>
      <c r="F207" s="414"/>
      <c r="G207" s="414"/>
      <c r="H207" s="414"/>
      <c r="I207" s="414"/>
      <c r="J207" s="414"/>
      <c r="K207" s="414"/>
      <c r="L207" s="414"/>
      <c r="O207" s="414"/>
      <c r="P207" s="412"/>
      <c r="AC207" s="419"/>
    </row>
    <row r="208" spans="1:29" s="402" customFormat="1" ht="12.75" customHeight="1" x14ac:dyDescent="0.2">
      <c r="A208" s="153"/>
      <c r="C208" s="414"/>
      <c r="D208" s="414"/>
      <c r="E208" s="414"/>
      <c r="F208" s="414"/>
      <c r="G208" s="414"/>
      <c r="H208" s="414"/>
      <c r="I208" s="414"/>
      <c r="J208" s="414"/>
      <c r="K208" s="414"/>
      <c r="L208" s="414"/>
      <c r="O208" s="414"/>
      <c r="P208" s="412"/>
      <c r="AC208" s="419"/>
    </row>
    <row r="209" spans="1:29" s="402" customFormat="1" ht="12.75" customHeight="1" x14ac:dyDescent="0.2">
      <c r="A209" s="153"/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O209" s="414"/>
      <c r="P209" s="412"/>
      <c r="AC209" s="419"/>
    </row>
    <row r="210" spans="1:29" s="402" customFormat="1" ht="12.75" customHeight="1" x14ac:dyDescent="0.2">
      <c r="A210" s="153"/>
      <c r="C210" s="414"/>
      <c r="D210" s="414"/>
      <c r="E210" s="414"/>
      <c r="F210" s="414"/>
      <c r="G210" s="414"/>
      <c r="H210" s="414"/>
      <c r="I210" s="414"/>
      <c r="J210" s="414"/>
      <c r="K210" s="414"/>
      <c r="L210" s="414"/>
      <c r="O210" s="414"/>
      <c r="P210" s="412"/>
      <c r="AC210" s="419"/>
    </row>
    <row r="211" spans="1:29" s="402" customFormat="1" ht="12.75" customHeight="1" x14ac:dyDescent="0.2">
      <c r="A211" s="153"/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O211" s="414"/>
      <c r="P211" s="412"/>
      <c r="AC211" s="419"/>
    </row>
    <row r="212" spans="1:29" s="402" customFormat="1" ht="12.75" customHeight="1" x14ac:dyDescent="0.2">
      <c r="A212" s="153"/>
      <c r="C212" s="414"/>
      <c r="D212" s="414"/>
      <c r="E212" s="414"/>
      <c r="F212" s="414"/>
      <c r="G212" s="414"/>
      <c r="H212" s="414"/>
      <c r="I212" s="414"/>
      <c r="J212" s="414"/>
      <c r="K212" s="414"/>
      <c r="L212" s="414"/>
      <c r="O212" s="414"/>
      <c r="P212" s="412"/>
      <c r="AC212" s="419"/>
    </row>
    <row r="213" spans="1:29" s="402" customFormat="1" ht="12.75" customHeight="1" x14ac:dyDescent="0.2">
      <c r="A213" s="153"/>
      <c r="C213" s="414"/>
      <c r="D213" s="414"/>
      <c r="E213" s="414"/>
      <c r="F213" s="414"/>
      <c r="G213" s="414"/>
      <c r="H213" s="414"/>
      <c r="I213" s="414"/>
      <c r="J213" s="414"/>
      <c r="K213" s="414"/>
      <c r="L213" s="414"/>
      <c r="O213" s="414"/>
      <c r="P213" s="412"/>
      <c r="AC213" s="419"/>
    </row>
    <row r="214" spans="1:29" s="402" customFormat="1" ht="12.75" customHeight="1" x14ac:dyDescent="0.2">
      <c r="A214" s="153"/>
      <c r="C214" s="414"/>
      <c r="D214" s="414"/>
      <c r="E214" s="414"/>
      <c r="F214" s="414"/>
      <c r="G214" s="414"/>
      <c r="H214" s="414"/>
      <c r="I214" s="414"/>
      <c r="J214" s="414"/>
      <c r="K214" s="414"/>
      <c r="L214" s="414"/>
      <c r="O214" s="414"/>
      <c r="P214" s="412"/>
      <c r="AC214" s="419"/>
    </row>
    <row r="215" spans="1:29" s="402" customFormat="1" ht="12.75" customHeight="1" x14ac:dyDescent="0.2">
      <c r="A215" s="153"/>
      <c r="C215" s="414"/>
      <c r="D215" s="414"/>
      <c r="E215" s="414"/>
      <c r="F215" s="414"/>
      <c r="G215" s="414"/>
      <c r="H215" s="414"/>
      <c r="I215" s="414"/>
      <c r="J215" s="414"/>
      <c r="K215" s="414"/>
      <c r="L215" s="414"/>
      <c r="O215" s="414"/>
      <c r="P215" s="412"/>
      <c r="AC215" s="419"/>
    </row>
    <row r="216" spans="1:29" s="402" customFormat="1" ht="12.75" customHeight="1" x14ac:dyDescent="0.2">
      <c r="A216" s="153"/>
      <c r="C216" s="414"/>
      <c r="D216" s="414"/>
      <c r="E216" s="414"/>
      <c r="F216" s="414"/>
      <c r="G216" s="414"/>
      <c r="H216" s="414"/>
      <c r="I216" s="414"/>
      <c r="J216" s="414"/>
      <c r="K216" s="414"/>
      <c r="L216" s="414"/>
      <c r="O216" s="414"/>
      <c r="P216" s="412"/>
      <c r="AC216" s="419"/>
    </row>
    <row r="217" spans="1:29" s="402" customFormat="1" ht="12.75" customHeight="1" x14ac:dyDescent="0.2">
      <c r="A217" s="153"/>
      <c r="C217" s="414"/>
      <c r="D217" s="414"/>
      <c r="E217" s="414"/>
      <c r="F217" s="414"/>
      <c r="G217" s="414"/>
      <c r="H217" s="414"/>
      <c r="I217" s="414"/>
      <c r="J217" s="414"/>
      <c r="K217" s="414"/>
      <c r="L217" s="414"/>
      <c r="O217" s="414"/>
      <c r="P217" s="412"/>
      <c r="AC217" s="419"/>
    </row>
    <row r="218" spans="1:29" s="402" customFormat="1" ht="12.75" customHeight="1" x14ac:dyDescent="0.2">
      <c r="A218" s="153"/>
      <c r="C218" s="414"/>
      <c r="D218" s="414"/>
      <c r="E218" s="414"/>
      <c r="F218" s="414"/>
      <c r="G218" s="414"/>
      <c r="H218" s="414"/>
      <c r="I218" s="414"/>
      <c r="J218" s="414"/>
      <c r="K218" s="414"/>
      <c r="L218" s="414"/>
      <c r="O218" s="414"/>
      <c r="P218" s="412"/>
      <c r="AC218" s="419"/>
    </row>
    <row r="219" spans="1:29" s="402" customFormat="1" ht="12.75" customHeight="1" x14ac:dyDescent="0.2">
      <c r="A219" s="153"/>
      <c r="C219" s="414"/>
      <c r="D219" s="414"/>
      <c r="E219" s="414"/>
      <c r="F219" s="414"/>
      <c r="G219" s="414"/>
      <c r="H219" s="414"/>
      <c r="I219" s="414"/>
      <c r="J219" s="414"/>
      <c r="K219" s="414"/>
      <c r="L219" s="414"/>
      <c r="O219" s="414"/>
      <c r="P219" s="412"/>
      <c r="AC219" s="419"/>
    </row>
    <row r="220" spans="1:29" s="402" customFormat="1" ht="12.75" customHeight="1" x14ac:dyDescent="0.2">
      <c r="A220" s="153"/>
      <c r="C220" s="414"/>
      <c r="D220" s="414"/>
      <c r="E220" s="414"/>
      <c r="F220" s="414"/>
      <c r="G220" s="414"/>
      <c r="H220" s="414"/>
      <c r="I220" s="414"/>
      <c r="J220" s="414"/>
      <c r="K220" s="414"/>
      <c r="L220" s="414"/>
      <c r="O220" s="414"/>
      <c r="P220" s="412"/>
      <c r="AC220" s="419"/>
    </row>
    <row r="221" spans="1:29" s="402" customFormat="1" ht="12.75" customHeight="1" x14ac:dyDescent="0.2">
      <c r="A221" s="153"/>
      <c r="C221" s="414"/>
      <c r="D221" s="414"/>
      <c r="E221" s="414"/>
      <c r="F221" s="414"/>
      <c r="G221" s="414"/>
      <c r="H221" s="414"/>
      <c r="I221" s="414"/>
      <c r="J221" s="414"/>
      <c r="K221" s="414"/>
      <c r="L221" s="414"/>
      <c r="O221" s="414"/>
      <c r="P221" s="412"/>
      <c r="AC221" s="419"/>
    </row>
    <row r="222" spans="1:29" s="402" customFormat="1" ht="12.75" customHeight="1" x14ac:dyDescent="0.2">
      <c r="A222" s="153"/>
      <c r="C222" s="414"/>
      <c r="D222" s="414"/>
      <c r="E222" s="414"/>
      <c r="F222" s="414"/>
      <c r="G222" s="414"/>
      <c r="H222" s="414"/>
      <c r="I222" s="414"/>
      <c r="J222" s="414"/>
      <c r="K222" s="414"/>
      <c r="L222" s="414"/>
      <c r="O222" s="414"/>
      <c r="P222" s="412"/>
      <c r="AC222" s="419"/>
    </row>
    <row r="223" spans="1:29" s="402" customFormat="1" ht="12.75" customHeight="1" x14ac:dyDescent="0.2">
      <c r="A223" s="153"/>
      <c r="C223" s="414"/>
      <c r="D223" s="414"/>
      <c r="E223" s="414"/>
      <c r="F223" s="414"/>
      <c r="G223" s="414"/>
      <c r="H223" s="414"/>
      <c r="I223" s="414"/>
      <c r="J223" s="414"/>
      <c r="K223" s="414"/>
      <c r="L223" s="414"/>
      <c r="O223" s="414"/>
      <c r="P223" s="412"/>
      <c r="AC223" s="419"/>
    </row>
    <row r="224" spans="1:29" s="402" customFormat="1" ht="12.75" customHeight="1" x14ac:dyDescent="0.2">
      <c r="A224" s="153"/>
      <c r="C224" s="414"/>
      <c r="D224" s="414"/>
      <c r="E224" s="414"/>
      <c r="F224" s="414"/>
      <c r="G224" s="414"/>
      <c r="H224" s="414"/>
      <c r="I224" s="414"/>
      <c r="J224" s="414"/>
      <c r="K224" s="414"/>
      <c r="L224" s="414"/>
      <c r="O224" s="414"/>
      <c r="P224" s="412"/>
      <c r="AC224" s="419"/>
    </row>
    <row r="225" spans="1:29" s="402" customFormat="1" ht="12.75" customHeight="1" x14ac:dyDescent="0.2">
      <c r="A225" s="153"/>
      <c r="C225" s="414"/>
      <c r="D225" s="414"/>
      <c r="E225" s="414"/>
      <c r="F225" s="414"/>
      <c r="G225" s="414"/>
      <c r="H225" s="414"/>
      <c r="I225" s="414"/>
      <c r="J225" s="414"/>
      <c r="K225" s="414"/>
      <c r="L225" s="414"/>
      <c r="O225" s="414"/>
      <c r="P225" s="412"/>
      <c r="AC225" s="419"/>
    </row>
    <row r="226" spans="1:29" s="402" customFormat="1" ht="12.75" customHeight="1" x14ac:dyDescent="0.2">
      <c r="A226" s="153"/>
      <c r="C226" s="414"/>
      <c r="D226" s="414"/>
      <c r="E226" s="414"/>
      <c r="F226" s="414"/>
      <c r="G226" s="414"/>
      <c r="H226" s="414"/>
      <c r="I226" s="414"/>
      <c r="J226" s="414"/>
      <c r="K226" s="414"/>
      <c r="L226" s="414"/>
      <c r="O226" s="414"/>
      <c r="P226" s="412"/>
      <c r="AC226" s="419"/>
    </row>
    <row r="227" spans="1:29" s="402" customFormat="1" ht="12.75" customHeight="1" x14ac:dyDescent="0.2">
      <c r="A227" s="153"/>
      <c r="C227" s="414"/>
      <c r="D227" s="414"/>
      <c r="E227" s="414"/>
      <c r="F227" s="414"/>
      <c r="G227" s="414"/>
      <c r="H227" s="414"/>
      <c r="I227" s="414"/>
      <c r="J227" s="414"/>
      <c r="K227" s="414"/>
      <c r="L227" s="414"/>
      <c r="O227" s="414"/>
      <c r="P227" s="412"/>
      <c r="AC227" s="419"/>
    </row>
    <row r="228" spans="1:29" s="402" customFormat="1" ht="12.75" customHeight="1" x14ac:dyDescent="0.2">
      <c r="A228" s="153"/>
      <c r="C228" s="414"/>
      <c r="D228" s="414"/>
      <c r="E228" s="414"/>
      <c r="F228" s="414"/>
      <c r="G228" s="414"/>
      <c r="H228" s="414"/>
      <c r="I228" s="414"/>
      <c r="J228" s="414"/>
      <c r="K228" s="414"/>
      <c r="L228" s="414"/>
      <c r="O228" s="414"/>
      <c r="P228" s="412"/>
      <c r="AC228" s="419"/>
    </row>
    <row r="229" spans="1:29" s="402" customFormat="1" ht="12.75" customHeight="1" x14ac:dyDescent="0.2">
      <c r="A229" s="153"/>
      <c r="C229" s="414"/>
      <c r="D229" s="414"/>
      <c r="E229" s="414"/>
      <c r="F229" s="414"/>
      <c r="G229" s="414"/>
      <c r="H229" s="414"/>
      <c r="I229" s="414"/>
      <c r="J229" s="414"/>
      <c r="K229" s="414"/>
      <c r="L229" s="414"/>
      <c r="O229" s="414"/>
      <c r="P229" s="412"/>
      <c r="AC229" s="419"/>
    </row>
    <row r="230" spans="1:29" s="402" customFormat="1" ht="12.75" customHeight="1" x14ac:dyDescent="0.2">
      <c r="A230" s="153"/>
      <c r="C230" s="414"/>
      <c r="D230" s="414"/>
      <c r="E230" s="414"/>
      <c r="F230" s="414"/>
      <c r="G230" s="414"/>
      <c r="H230" s="414"/>
      <c r="I230" s="414"/>
      <c r="J230" s="414"/>
      <c r="K230" s="414"/>
      <c r="L230" s="414"/>
      <c r="O230" s="414"/>
      <c r="P230" s="412"/>
      <c r="AC230" s="419"/>
    </row>
    <row r="231" spans="1:29" s="402" customFormat="1" ht="12.75" customHeight="1" x14ac:dyDescent="0.2">
      <c r="A231" s="153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O231" s="414"/>
      <c r="P231" s="412"/>
      <c r="AC231" s="419"/>
    </row>
    <row r="232" spans="1:29" s="402" customFormat="1" ht="12.75" customHeight="1" x14ac:dyDescent="0.2">
      <c r="A232" s="153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O232" s="414"/>
      <c r="P232" s="412"/>
      <c r="AC232" s="419"/>
    </row>
    <row r="233" spans="1:29" s="402" customFormat="1" ht="12.75" customHeight="1" x14ac:dyDescent="0.2">
      <c r="A233" s="153"/>
      <c r="C233" s="414"/>
      <c r="D233" s="414"/>
      <c r="E233" s="414"/>
      <c r="F233" s="414"/>
      <c r="G233" s="414"/>
      <c r="H233" s="414"/>
      <c r="I233" s="414"/>
      <c r="J233" s="414"/>
      <c r="K233" s="414"/>
      <c r="L233" s="414"/>
      <c r="O233" s="414"/>
      <c r="P233" s="412"/>
      <c r="AC233" s="419"/>
    </row>
    <row r="234" spans="1:29" s="402" customFormat="1" ht="12.75" customHeight="1" x14ac:dyDescent="0.2">
      <c r="A234" s="153"/>
      <c r="C234" s="414"/>
      <c r="D234" s="414"/>
      <c r="E234" s="414"/>
      <c r="F234" s="414"/>
      <c r="G234" s="414"/>
      <c r="H234" s="414"/>
      <c r="I234" s="414"/>
      <c r="J234" s="414"/>
      <c r="K234" s="414"/>
      <c r="L234" s="414"/>
      <c r="O234" s="414"/>
      <c r="P234" s="412"/>
      <c r="AC234" s="419"/>
    </row>
    <row r="235" spans="1:29" s="402" customFormat="1" ht="12.75" customHeight="1" x14ac:dyDescent="0.2">
      <c r="A235" s="153"/>
      <c r="C235" s="414"/>
      <c r="D235" s="414"/>
      <c r="E235" s="414"/>
      <c r="F235" s="414"/>
      <c r="G235" s="414"/>
      <c r="H235" s="414"/>
      <c r="I235" s="414"/>
      <c r="J235" s="414"/>
      <c r="K235" s="414"/>
      <c r="L235" s="414"/>
      <c r="O235" s="414"/>
      <c r="P235" s="412"/>
      <c r="AC235" s="419"/>
    </row>
    <row r="236" spans="1:29" s="402" customFormat="1" ht="12.75" customHeight="1" x14ac:dyDescent="0.2">
      <c r="A236" s="153"/>
      <c r="C236" s="414"/>
      <c r="D236" s="414"/>
      <c r="E236" s="414"/>
      <c r="F236" s="414"/>
      <c r="G236" s="414"/>
      <c r="H236" s="414"/>
      <c r="I236" s="414"/>
      <c r="J236" s="414"/>
      <c r="K236" s="414"/>
      <c r="L236" s="414"/>
      <c r="O236" s="414"/>
      <c r="P236" s="412"/>
      <c r="AC236" s="419"/>
    </row>
    <row r="237" spans="1:29" s="402" customFormat="1" ht="12.75" customHeight="1" x14ac:dyDescent="0.2">
      <c r="A237" s="153"/>
      <c r="C237" s="414"/>
      <c r="D237" s="414"/>
      <c r="E237" s="414"/>
      <c r="F237" s="414"/>
      <c r="G237" s="414"/>
      <c r="H237" s="414"/>
      <c r="I237" s="414"/>
      <c r="J237" s="414"/>
      <c r="K237" s="414"/>
      <c r="L237" s="414"/>
      <c r="O237" s="414"/>
      <c r="P237" s="412"/>
      <c r="AC237" s="419"/>
    </row>
    <row r="238" spans="1:29" s="402" customFormat="1" ht="12.75" customHeight="1" x14ac:dyDescent="0.2">
      <c r="A238" s="153"/>
      <c r="C238" s="414"/>
      <c r="D238" s="414"/>
      <c r="E238" s="414"/>
      <c r="F238" s="414"/>
      <c r="G238" s="414"/>
      <c r="H238" s="414"/>
      <c r="I238" s="414"/>
      <c r="J238" s="414"/>
      <c r="K238" s="414"/>
      <c r="L238" s="414"/>
      <c r="O238" s="414"/>
      <c r="P238" s="412"/>
      <c r="AC238" s="419"/>
    </row>
    <row r="239" spans="1:29" s="402" customFormat="1" ht="12.75" customHeight="1" x14ac:dyDescent="0.2">
      <c r="A239" s="153"/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  <c r="O239" s="414"/>
      <c r="P239" s="412"/>
      <c r="AC239" s="419"/>
    </row>
    <row r="240" spans="1:29" s="402" customFormat="1" ht="12.75" customHeight="1" x14ac:dyDescent="0.2">
      <c r="A240" s="153"/>
      <c r="C240" s="414"/>
      <c r="D240" s="414"/>
      <c r="E240" s="414"/>
      <c r="F240" s="414"/>
      <c r="G240" s="414"/>
      <c r="H240" s="414"/>
      <c r="I240" s="414"/>
      <c r="J240" s="414"/>
      <c r="K240" s="414"/>
      <c r="L240" s="414"/>
      <c r="O240" s="414"/>
      <c r="P240" s="412"/>
      <c r="AC240" s="419"/>
    </row>
    <row r="241" spans="1:29" s="402" customFormat="1" ht="12.75" customHeight="1" x14ac:dyDescent="0.2">
      <c r="A241" s="153"/>
      <c r="C241" s="414"/>
      <c r="D241" s="414"/>
      <c r="E241" s="414"/>
      <c r="F241" s="414"/>
      <c r="G241" s="414"/>
      <c r="H241" s="414"/>
      <c r="I241" s="414"/>
      <c r="J241" s="414"/>
      <c r="K241" s="414"/>
      <c r="L241" s="414"/>
      <c r="O241" s="414"/>
      <c r="P241" s="412"/>
      <c r="AC241" s="419"/>
    </row>
    <row r="242" spans="1:29" s="402" customFormat="1" ht="12.75" customHeight="1" x14ac:dyDescent="0.2">
      <c r="A242" s="153"/>
      <c r="C242" s="414"/>
      <c r="D242" s="414"/>
      <c r="E242" s="414"/>
      <c r="F242" s="414"/>
      <c r="G242" s="414"/>
      <c r="H242" s="414"/>
      <c r="I242" s="414"/>
      <c r="J242" s="414"/>
      <c r="K242" s="414"/>
      <c r="L242" s="414"/>
      <c r="O242" s="414"/>
      <c r="P242" s="412"/>
      <c r="AC242" s="419"/>
    </row>
    <row r="243" spans="1:29" s="402" customFormat="1" ht="12.75" customHeight="1" x14ac:dyDescent="0.2">
      <c r="A243" s="153"/>
      <c r="C243" s="414"/>
      <c r="D243" s="414"/>
      <c r="E243" s="414"/>
      <c r="F243" s="414"/>
      <c r="G243" s="414"/>
      <c r="H243" s="414"/>
      <c r="I243" s="414"/>
      <c r="J243" s="414"/>
      <c r="K243" s="414"/>
      <c r="L243" s="414"/>
      <c r="O243" s="414"/>
      <c r="P243" s="412"/>
      <c r="AC243" s="419"/>
    </row>
    <row r="244" spans="1:29" s="402" customFormat="1" ht="12.75" customHeight="1" x14ac:dyDescent="0.2">
      <c r="A244" s="153"/>
      <c r="C244" s="414"/>
      <c r="D244" s="414"/>
      <c r="E244" s="414"/>
      <c r="F244" s="414"/>
      <c r="G244" s="414"/>
      <c r="H244" s="414"/>
      <c r="I244" s="414"/>
      <c r="J244" s="414"/>
      <c r="K244" s="414"/>
      <c r="L244" s="414"/>
      <c r="O244" s="414"/>
      <c r="P244" s="412"/>
      <c r="AC244" s="419"/>
    </row>
    <row r="245" spans="1:29" s="402" customFormat="1" ht="12.75" customHeight="1" x14ac:dyDescent="0.2">
      <c r="A245" s="153"/>
      <c r="C245" s="414"/>
      <c r="D245" s="414"/>
      <c r="E245" s="414"/>
      <c r="F245" s="414"/>
      <c r="G245" s="414"/>
      <c r="H245" s="414"/>
      <c r="I245" s="414"/>
      <c r="J245" s="414"/>
      <c r="K245" s="414"/>
      <c r="L245" s="414"/>
      <c r="O245" s="414"/>
      <c r="P245" s="412"/>
      <c r="AC245" s="419"/>
    </row>
    <row r="246" spans="1:29" s="402" customFormat="1" ht="12.75" customHeight="1" x14ac:dyDescent="0.2">
      <c r="A246" s="153"/>
      <c r="C246" s="414"/>
      <c r="D246" s="414"/>
      <c r="E246" s="414"/>
      <c r="F246" s="414"/>
      <c r="G246" s="414"/>
      <c r="H246" s="414"/>
      <c r="I246" s="414"/>
      <c r="J246" s="414"/>
      <c r="K246" s="414"/>
      <c r="L246" s="414"/>
      <c r="O246" s="414"/>
      <c r="P246" s="412"/>
      <c r="AC246" s="419"/>
    </row>
    <row r="247" spans="1:29" s="402" customFormat="1" ht="12.75" customHeight="1" x14ac:dyDescent="0.2">
      <c r="A247" s="153"/>
      <c r="C247" s="414"/>
      <c r="D247" s="414"/>
      <c r="E247" s="414"/>
      <c r="F247" s="414"/>
      <c r="G247" s="414"/>
      <c r="H247" s="414"/>
      <c r="I247" s="414"/>
      <c r="J247" s="414"/>
      <c r="K247" s="414"/>
      <c r="L247" s="414"/>
      <c r="O247" s="414"/>
      <c r="P247" s="412"/>
      <c r="AC247" s="419"/>
    </row>
    <row r="248" spans="1:29" s="402" customFormat="1" ht="12.75" customHeight="1" x14ac:dyDescent="0.2">
      <c r="A248" s="153"/>
      <c r="C248" s="414"/>
      <c r="D248" s="414"/>
      <c r="E248" s="414"/>
      <c r="F248" s="414"/>
      <c r="G248" s="414"/>
      <c r="H248" s="414"/>
      <c r="I248" s="414"/>
      <c r="J248" s="414"/>
      <c r="K248" s="414"/>
      <c r="L248" s="414"/>
      <c r="O248" s="414"/>
      <c r="P248" s="412"/>
      <c r="AC248" s="419"/>
    </row>
    <row r="249" spans="1:29" s="402" customFormat="1" ht="12.75" customHeight="1" x14ac:dyDescent="0.2">
      <c r="A249" s="153"/>
      <c r="C249" s="414"/>
      <c r="D249" s="414"/>
      <c r="E249" s="414"/>
      <c r="F249" s="414"/>
      <c r="G249" s="414"/>
      <c r="H249" s="414"/>
      <c r="I249" s="414"/>
      <c r="J249" s="414"/>
      <c r="K249" s="414"/>
      <c r="L249" s="414"/>
      <c r="O249" s="414"/>
      <c r="P249" s="412"/>
      <c r="AC249" s="419"/>
    </row>
    <row r="250" spans="1:29" s="402" customFormat="1" ht="12.75" customHeight="1" x14ac:dyDescent="0.2">
      <c r="A250" s="153"/>
      <c r="C250" s="414"/>
      <c r="D250" s="414"/>
      <c r="E250" s="414"/>
      <c r="F250" s="414"/>
      <c r="G250" s="414"/>
      <c r="H250" s="414"/>
      <c r="I250" s="414"/>
      <c r="J250" s="414"/>
      <c r="K250" s="414"/>
      <c r="L250" s="414"/>
      <c r="O250" s="414"/>
      <c r="P250" s="412"/>
      <c r="AC250" s="419"/>
    </row>
    <row r="251" spans="1:29" s="402" customFormat="1" ht="12.75" customHeight="1" x14ac:dyDescent="0.2">
      <c r="A251" s="153"/>
      <c r="C251" s="414"/>
      <c r="D251" s="414"/>
      <c r="E251" s="414"/>
      <c r="F251" s="414"/>
      <c r="G251" s="414"/>
      <c r="H251" s="414"/>
      <c r="I251" s="414"/>
      <c r="J251" s="414"/>
      <c r="K251" s="414"/>
      <c r="L251" s="414"/>
      <c r="O251" s="414"/>
      <c r="P251" s="412"/>
      <c r="AC251" s="419"/>
    </row>
    <row r="252" spans="1:29" s="402" customFormat="1" ht="12.75" customHeight="1" x14ac:dyDescent="0.2">
      <c r="A252" s="153"/>
      <c r="C252" s="414"/>
      <c r="D252" s="414"/>
      <c r="E252" s="414"/>
      <c r="F252" s="414"/>
      <c r="G252" s="414"/>
      <c r="H252" s="414"/>
      <c r="I252" s="414"/>
      <c r="J252" s="414"/>
      <c r="K252" s="414"/>
      <c r="L252" s="414"/>
      <c r="O252" s="414"/>
      <c r="P252" s="412"/>
      <c r="AC252" s="419"/>
    </row>
    <row r="253" spans="1:29" s="402" customFormat="1" ht="12.75" customHeight="1" x14ac:dyDescent="0.2">
      <c r="A253" s="153"/>
      <c r="C253" s="414"/>
      <c r="D253" s="414"/>
      <c r="E253" s="414"/>
      <c r="F253" s="414"/>
      <c r="G253" s="414"/>
      <c r="H253" s="414"/>
      <c r="I253" s="414"/>
      <c r="J253" s="414"/>
      <c r="K253" s="414"/>
      <c r="L253" s="414"/>
      <c r="O253" s="414"/>
      <c r="P253" s="412"/>
      <c r="AC253" s="419"/>
    </row>
    <row r="254" spans="1:29" s="402" customFormat="1" ht="12.75" customHeight="1" x14ac:dyDescent="0.2">
      <c r="A254" s="153"/>
      <c r="C254" s="414"/>
      <c r="D254" s="414"/>
      <c r="E254" s="414"/>
      <c r="F254" s="414"/>
      <c r="G254" s="414"/>
      <c r="H254" s="414"/>
      <c r="I254" s="414"/>
      <c r="J254" s="414"/>
      <c r="K254" s="414"/>
      <c r="L254" s="414"/>
      <c r="O254" s="414"/>
      <c r="P254" s="412"/>
      <c r="AC254" s="419"/>
    </row>
    <row r="255" spans="1:29" s="402" customFormat="1" ht="12.75" customHeight="1" x14ac:dyDescent="0.2">
      <c r="A255" s="153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O255" s="414"/>
      <c r="P255" s="412"/>
      <c r="AC255" s="419"/>
    </row>
    <row r="256" spans="1:29" s="402" customFormat="1" ht="12.75" customHeight="1" x14ac:dyDescent="0.2">
      <c r="A256" s="153"/>
      <c r="C256" s="414"/>
      <c r="D256" s="414"/>
      <c r="E256" s="414"/>
      <c r="F256" s="414"/>
      <c r="G256" s="414"/>
      <c r="H256" s="414"/>
      <c r="I256" s="414"/>
      <c r="J256" s="414"/>
      <c r="K256" s="414"/>
      <c r="L256" s="414"/>
      <c r="O256" s="414"/>
      <c r="P256" s="412"/>
      <c r="AC256" s="419"/>
    </row>
    <row r="257" spans="1:29" s="402" customFormat="1" ht="12.75" customHeight="1" x14ac:dyDescent="0.2">
      <c r="A257" s="153"/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O257" s="414"/>
      <c r="P257" s="412"/>
      <c r="AC257" s="419"/>
    </row>
    <row r="258" spans="1:29" s="402" customFormat="1" ht="12.75" customHeight="1" x14ac:dyDescent="0.2">
      <c r="A258" s="153"/>
      <c r="C258" s="414"/>
      <c r="D258" s="414"/>
      <c r="E258" s="414"/>
      <c r="F258" s="414"/>
      <c r="G258" s="414"/>
      <c r="H258" s="414"/>
      <c r="I258" s="414"/>
      <c r="J258" s="414"/>
      <c r="K258" s="414"/>
      <c r="L258" s="414"/>
      <c r="O258" s="414"/>
      <c r="P258" s="412"/>
      <c r="AC258" s="419"/>
    </row>
    <row r="259" spans="1:29" s="402" customFormat="1" ht="12.75" customHeight="1" x14ac:dyDescent="0.2">
      <c r="A259" s="153"/>
      <c r="C259" s="414"/>
      <c r="D259" s="414"/>
      <c r="E259" s="414"/>
      <c r="F259" s="414"/>
      <c r="G259" s="414"/>
      <c r="H259" s="414"/>
      <c r="I259" s="414"/>
      <c r="J259" s="414"/>
      <c r="K259" s="414"/>
      <c r="L259" s="414"/>
      <c r="O259" s="414"/>
      <c r="P259" s="412"/>
      <c r="AC259" s="419"/>
    </row>
    <row r="260" spans="1:29" s="402" customFormat="1" ht="12.75" customHeight="1" x14ac:dyDescent="0.2">
      <c r="A260" s="153"/>
      <c r="C260" s="414"/>
      <c r="D260" s="414"/>
      <c r="E260" s="414"/>
      <c r="F260" s="414"/>
      <c r="G260" s="414"/>
      <c r="H260" s="414"/>
      <c r="I260" s="414"/>
      <c r="J260" s="414"/>
      <c r="K260" s="414"/>
      <c r="L260" s="414"/>
      <c r="O260" s="414"/>
      <c r="P260" s="412"/>
      <c r="AC260" s="419"/>
    </row>
    <row r="261" spans="1:29" s="402" customFormat="1" ht="12.75" customHeight="1" x14ac:dyDescent="0.2">
      <c r="A261" s="153"/>
      <c r="C261" s="414"/>
      <c r="D261" s="414"/>
      <c r="E261" s="414"/>
      <c r="F261" s="414"/>
      <c r="G261" s="414"/>
      <c r="H261" s="414"/>
      <c r="I261" s="414"/>
      <c r="J261" s="414"/>
      <c r="K261" s="414"/>
      <c r="L261" s="414"/>
      <c r="O261" s="414"/>
      <c r="P261" s="412"/>
      <c r="AC261" s="419"/>
    </row>
    <row r="262" spans="1:29" s="402" customFormat="1" ht="12.75" customHeight="1" x14ac:dyDescent="0.2">
      <c r="A262" s="153"/>
      <c r="C262" s="414"/>
      <c r="D262" s="414"/>
      <c r="E262" s="414"/>
      <c r="F262" s="414"/>
      <c r="G262" s="414"/>
      <c r="H262" s="414"/>
      <c r="I262" s="414"/>
      <c r="J262" s="414"/>
      <c r="K262" s="414"/>
      <c r="L262" s="414"/>
      <c r="O262" s="414"/>
      <c r="P262" s="412"/>
      <c r="AC262" s="419"/>
    </row>
    <row r="263" spans="1:29" s="402" customFormat="1" ht="12.75" customHeight="1" x14ac:dyDescent="0.2">
      <c r="A263" s="153"/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  <c r="O263" s="414"/>
      <c r="P263" s="412"/>
      <c r="AC263" s="419"/>
    </row>
    <row r="264" spans="1:29" s="402" customFormat="1" ht="12.75" customHeight="1" x14ac:dyDescent="0.2">
      <c r="A264" s="153"/>
      <c r="C264" s="414"/>
      <c r="D264" s="414"/>
      <c r="E264" s="414"/>
      <c r="F264" s="414"/>
      <c r="G264" s="414"/>
      <c r="H264" s="414"/>
      <c r="I264" s="414"/>
      <c r="J264" s="414"/>
      <c r="K264" s="414"/>
      <c r="L264" s="414"/>
      <c r="O264" s="414"/>
      <c r="P264" s="412"/>
      <c r="AC264" s="419"/>
    </row>
    <row r="265" spans="1:29" s="402" customFormat="1" ht="12.75" customHeight="1" x14ac:dyDescent="0.2">
      <c r="A265" s="153"/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O265" s="414"/>
      <c r="P265" s="412"/>
      <c r="AC265" s="419"/>
    </row>
    <row r="266" spans="1:29" s="402" customFormat="1" ht="12.75" customHeight="1" x14ac:dyDescent="0.2">
      <c r="A266" s="153"/>
      <c r="C266" s="414"/>
      <c r="D266" s="414"/>
      <c r="E266" s="414"/>
      <c r="F266" s="414"/>
      <c r="G266" s="414"/>
      <c r="H266" s="414"/>
      <c r="I266" s="414"/>
      <c r="J266" s="414"/>
      <c r="K266" s="414"/>
      <c r="L266" s="414"/>
      <c r="O266" s="414"/>
      <c r="P266" s="412"/>
      <c r="AC266" s="419"/>
    </row>
    <row r="267" spans="1:29" s="402" customFormat="1" ht="12.75" customHeight="1" x14ac:dyDescent="0.2">
      <c r="A267" s="153"/>
      <c r="C267" s="414"/>
      <c r="D267" s="414"/>
      <c r="E267" s="414"/>
      <c r="F267" s="414"/>
      <c r="G267" s="414"/>
      <c r="H267" s="414"/>
      <c r="I267" s="414"/>
      <c r="J267" s="414"/>
      <c r="K267" s="414"/>
      <c r="L267" s="414"/>
      <c r="O267" s="414"/>
      <c r="P267" s="412"/>
      <c r="AC267" s="419"/>
    </row>
    <row r="268" spans="1:29" s="402" customFormat="1" ht="12.75" customHeight="1" x14ac:dyDescent="0.2">
      <c r="A268" s="153"/>
      <c r="C268" s="414"/>
      <c r="D268" s="414"/>
      <c r="E268" s="414"/>
      <c r="F268" s="414"/>
      <c r="G268" s="414"/>
      <c r="H268" s="414"/>
      <c r="I268" s="414"/>
      <c r="J268" s="414"/>
      <c r="K268" s="414"/>
      <c r="L268" s="414"/>
      <c r="O268" s="414"/>
      <c r="P268" s="412"/>
      <c r="AC268" s="419"/>
    </row>
    <row r="269" spans="1:29" s="402" customFormat="1" ht="12.75" customHeight="1" x14ac:dyDescent="0.2">
      <c r="A269" s="153"/>
      <c r="C269" s="414"/>
      <c r="D269" s="414"/>
      <c r="E269" s="414"/>
      <c r="F269" s="414"/>
      <c r="G269" s="414"/>
      <c r="H269" s="414"/>
      <c r="I269" s="414"/>
      <c r="J269" s="414"/>
      <c r="K269" s="414"/>
      <c r="L269" s="414"/>
      <c r="O269" s="414"/>
      <c r="P269" s="412"/>
      <c r="AC269" s="419"/>
    </row>
    <row r="270" spans="1:29" s="402" customFormat="1" ht="12.75" customHeight="1" x14ac:dyDescent="0.2">
      <c r="A270" s="153"/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O270" s="414"/>
      <c r="P270" s="412"/>
      <c r="AC270" s="419"/>
    </row>
    <row r="271" spans="1:29" s="402" customFormat="1" ht="12.75" customHeight="1" x14ac:dyDescent="0.2">
      <c r="A271" s="153"/>
      <c r="C271" s="414"/>
      <c r="D271" s="414"/>
      <c r="E271" s="414"/>
      <c r="F271" s="414"/>
      <c r="G271" s="414"/>
      <c r="H271" s="414"/>
      <c r="I271" s="414"/>
      <c r="J271" s="414"/>
      <c r="K271" s="414"/>
      <c r="L271" s="414"/>
      <c r="O271" s="414"/>
      <c r="P271" s="412"/>
      <c r="AC271" s="419"/>
    </row>
    <row r="272" spans="1:29" s="402" customFormat="1" ht="12.75" customHeight="1" x14ac:dyDescent="0.2">
      <c r="A272" s="153"/>
      <c r="C272" s="414"/>
      <c r="D272" s="414"/>
      <c r="E272" s="414"/>
      <c r="F272" s="414"/>
      <c r="G272" s="414"/>
      <c r="H272" s="414"/>
      <c r="I272" s="414"/>
      <c r="J272" s="414"/>
      <c r="K272" s="414"/>
      <c r="L272" s="414"/>
      <c r="O272" s="414"/>
      <c r="P272" s="412"/>
      <c r="AC272" s="419"/>
    </row>
    <row r="273" spans="1:29" s="402" customFormat="1" ht="12.75" customHeight="1" x14ac:dyDescent="0.2">
      <c r="A273" s="153"/>
      <c r="C273" s="414"/>
      <c r="D273" s="414"/>
      <c r="E273" s="414"/>
      <c r="F273" s="414"/>
      <c r="G273" s="414"/>
      <c r="H273" s="414"/>
      <c r="I273" s="414"/>
      <c r="J273" s="414"/>
      <c r="K273" s="414"/>
      <c r="L273" s="414"/>
      <c r="O273" s="414"/>
      <c r="P273" s="412"/>
      <c r="AC273" s="419"/>
    </row>
    <row r="274" spans="1:29" s="402" customFormat="1" ht="12.75" customHeight="1" x14ac:dyDescent="0.2">
      <c r="A274" s="153"/>
      <c r="C274" s="414"/>
      <c r="D274" s="414"/>
      <c r="E274" s="414"/>
      <c r="F274" s="414"/>
      <c r="G274" s="414"/>
      <c r="H274" s="414"/>
      <c r="I274" s="414"/>
      <c r="J274" s="414"/>
      <c r="K274" s="414"/>
      <c r="L274" s="414"/>
      <c r="O274" s="414"/>
      <c r="P274" s="412"/>
      <c r="AC274" s="419"/>
    </row>
    <row r="275" spans="1:29" s="402" customFormat="1" ht="12.75" customHeight="1" x14ac:dyDescent="0.2">
      <c r="A275" s="153"/>
      <c r="C275" s="414"/>
      <c r="D275" s="414"/>
      <c r="E275" s="414"/>
      <c r="F275" s="414"/>
      <c r="G275" s="414"/>
      <c r="H275" s="414"/>
      <c r="I275" s="414"/>
      <c r="J275" s="414"/>
      <c r="K275" s="414"/>
      <c r="L275" s="414"/>
      <c r="O275" s="414"/>
      <c r="P275" s="412"/>
      <c r="AC275" s="419"/>
    </row>
    <row r="276" spans="1:29" s="402" customFormat="1" ht="12.75" customHeight="1" x14ac:dyDescent="0.2">
      <c r="A276" s="153"/>
      <c r="C276" s="414"/>
      <c r="D276" s="414"/>
      <c r="E276" s="414"/>
      <c r="F276" s="414"/>
      <c r="G276" s="414"/>
      <c r="H276" s="414"/>
      <c r="I276" s="414"/>
      <c r="J276" s="414"/>
      <c r="K276" s="414"/>
      <c r="L276" s="414"/>
      <c r="O276" s="414"/>
      <c r="P276" s="412"/>
      <c r="AC276" s="419"/>
    </row>
    <row r="277" spans="1:29" s="402" customFormat="1" ht="12.75" customHeight="1" x14ac:dyDescent="0.2">
      <c r="A277" s="153"/>
      <c r="C277" s="414"/>
      <c r="D277" s="414"/>
      <c r="E277" s="414"/>
      <c r="F277" s="414"/>
      <c r="G277" s="414"/>
      <c r="H277" s="414"/>
      <c r="I277" s="414"/>
      <c r="J277" s="414"/>
      <c r="K277" s="414"/>
      <c r="L277" s="414"/>
      <c r="O277" s="414"/>
      <c r="P277" s="412"/>
      <c r="AC277" s="419"/>
    </row>
    <row r="278" spans="1:29" s="402" customFormat="1" ht="12.75" customHeight="1" x14ac:dyDescent="0.2">
      <c r="A278" s="153"/>
      <c r="C278" s="414"/>
      <c r="D278" s="414"/>
      <c r="E278" s="414"/>
      <c r="F278" s="414"/>
      <c r="G278" s="414"/>
      <c r="H278" s="414"/>
      <c r="I278" s="414"/>
      <c r="J278" s="414"/>
      <c r="K278" s="414"/>
      <c r="L278" s="414"/>
      <c r="O278" s="414"/>
      <c r="P278" s="412"/>
      <c r="AC278" s="419"/>
    </row>
    <row r="279" spans="1:29" s="402" customFormat="1" ht="12.75" customHeight="1" x14ac:dyDescent="0.2">
      <c r="A279" s="153"/>
      <c r="C279" s="414"/>
      <c r="D279" s="414"/>
      <c r="E279" s="414"/>
      <c r="F279" s="414"/>
      <c r="G279" s="414"/>
      <c r="H279" s="414"/>
      <c r="I279" s="414"/>
      <c r="J279" s="414"/>
      <c r="K279" s="414"/>
      <c r="L279" s="414"/>
      <c r="O279" s="414"/>
      <c r="P279" s="412"/>
      <c r="AC279" s="419"/>
    </row>
    <row r="280" spans="1:29" s="402" customFormat="1" ht="12.75" customHeight="1" x14ac:dyDescent="0.2">
      <c r="A280" s="153"/>
      <c r="C280" s="414"/>
      <c r="D280" s="414"/>
      <c r="E280" s="414"/>
      <c r="F280" s="414"/>
      <c r="G280" s="414"/>
      <c r="H280" s="414"/>
      <c r="I280" s="414"/>
      <c r="J280" s="414"/>
      <c r="K280" s="414"/>
      <c r="L280" s="414"/>
      <c r="O280" s="414"/>
      <c r="P280" s="412"/>
      <c r="AC280" s="419"/>
    </row>
    <row r="281" spans="1:29" s="402" customFormat="1" ht="12.75" customHeight="1" x14ac:dyDescent="0.2">
      <c r="A281" s="153"/>
      <c r="C281" s="414"/>
      <c r="D281" s="414"/>
      <c r="E281" s="414"/>
      <c r="F281" s="414"/>
      <c r="G281" s="414"/>
      <c r="H281" s="414"/>
      <c r="I281" s="414"/>
      <c r="J281" s="414"/>
      <c r="K281" s="414"/>
      <c r="L281" s="414"/>
      <c r="O281" s="414"/>
      <c r="P281" s="412"/>
      <c r="AC281" s="419"/>
    </row>
    <row r="282" spans="1:29" s="402" customFormat="1" ht="12.75" customHeight="1" x14ac:dyDescent="0.2">
      <c r="A282" s="153"/>
      <c r="C282" s="414"/>
      <c r="D282" s="414"/>
      <c r="E282" s="414"/>
      <c r="F282" s="414"/>
      <c r="G282" s="414"/>
      <c r="H282" s="414"/>
      <c r="I282" s="414"/>
      <c r="J282" s="414"/>
      <c r="K282" s="414"/>
      <c r="L282" s="414"/>
      <c r="O282" s="414"/>
      <c r="P282" s="412"/>
      <c r="AC282" s="419"/>
    </row>
    <row r="283" spans="1:29" s="402" customFormat="1" ht="12.75" customHeight="1" x14ac:dyDescent="0.2">
      <c r="A283" s="153"/>
      <c r="C283" s="414"/>
      <c r="D283" s="414"/>
      <c r="E283" s="414"/>
      <c r="F283" s="414"/>
      <c r="G283" s="414"/>
      <c r="H283" s="414"/>
      <c r="I283" s="414"/>
      <c r="J283" s="414"/>
      <c r="K283" s="414"/>
      <c r="L283" s="414"/>
      <c r="O283" s="414"/>
      <c r="P283" s="412"/>
      <c r="AC283" s="419"/>
    </row>
    <row r="284" spans="1:29" s="402" customFormat="1" ht="12.75" customHeight="1" x14ac:dyDescent="0.2">
      <c r="A284" s="153"/>
      <c r="C284" s="414"/>
      <c r="D284" s="414"/>
      <c r="E284" s="414"/>
      <c r="F284" s="414"/>
      <c r="G284" s="414"/>
      <c r="H284" s="414"/>
      <c r="I284" s="414"/>
      <c r="J284" s="414"/>
      <c r="K284" s="414"/>
      <c r="L284" s="414"/>
      <c r="O284" s="414"/>
      <c r="P284" s="412"/>
      <c r="AC284" s="419"/>
    </row>
    <row r="285" spans="1:29" s="402" customFormat="1" ht="12.75" customHeight="1" x14ac:dyDescent="0.2">
      <c r="A285" s="153"/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  <c r="O285" s="414"/>
      <c r="P285" s="412"/>
      <c r="AC285" s="419"/>
    </row>
    <row r="286" spans="1:29" s="402" customFormat="1" ht="12.75" customHeight="1" x14ac:dyDescent="0.2">
      <c r="A286" s="153"/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  <c r="O286" s="414"/>
      <c r="P286" s="412"/>
      <c r="AC286" s="419"/>
    </row>
    <row r="287" spans="1:29" s="402" customFormat="1" ht="12.75" customHeight="1" x14ac:dyDescent="0.2">
      <c r="A287" s="153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O287" s="414"/>
      <c r="P287" s="412"/>
      <c r="AC287" s="419"/>
    </row>
    <row r="288" spans="1:29" s="402" customFormat="1" ht="12.75" customHeight="1" x14ac:dyDescent="0.2">
      <c r="A288" s="153"/>
      <c r="C288" s="414"/>
      <c r="D288" s="414"/>
      <c r="E288" s="414"/>
      <c r="F288" s="414"/>
      <c r="G288" s="414"/>
      <c r="H288" s="414"/>
      <c r="I288" s="414"/>
      <c r="J288" s="414"/>
      <c r="K288" s="414"/>
      <c r="L288" s="414"/>
      <c r="O288" s="414"/>
      <c r="P288" s="412"/>
      <c r="AC288" s="419"/>
    </row>
    <row r="289" spans="1:29" s="402" customFormat="1" ht="12.75" customHeight="1" x14ac:dyDescent="0.2">
      <c r="A289" s="153"/>
      <c r="C289" s="414"/>
      <c r="D289" s="414"/>
      <c r="E289" s="414"/>
      <c r="F289" s="414"/>
      <c r="G289" s="414"/>
      <c r="H289" s="414"/>
      <c r="I289" s="414"/>
      <c r="J289" s="414"/>
      <c r="K289" s="414"/>
      <c r="L289" s="414"/>
      <c r="O289" s="414"/>
      <c r="P289" s="412"/>
      <c r="AC289" s="419"/>
    </row>
    <row r="290" spans="1:29" s="402" customFormat="1" ht="12.75" customHeight="1" x14ac:dyDescent="0.2">
      <c r="A290" s="153"/>
      <c r="C290" s="414"/>
      <c r="D290" s="414"/>
      <c r="E290" s="414"/>
      <c r="F290" s="414"/>
      <c r="G290" s="414"/>
      <c r="H290" s="414"/>
      <c r="I290" s="414"/>
      <c r="J290" s="414"/>
      <c r="K290" s="414"/>
      <c r="L290" s="414"/>
      <c r="O290" s="414"/>
      <c r="P290" s="412"/>
      <c r="AC290" s="419"/>
    </row>
    <row r="291" spans="1:29" s="402" customFormat="1" ht="12.75" customHeight="1" x14ac:dyDescent="0.2">
      <c r="A291" s="153"/>
      <c r="C291" s="414"/>
      <c r="D291" s="414"/>
      <c r="E291" s="414"/>
      <c r="F291" s="414"/>
      <c r="G291" s="414"/>
      <c r="H291" s="414"/>
      <c r="I291" s="414"/>
      <c r="J291" s="414"/>
      <c r="K291" s="414"/>
      <c r="L291" s="414"/>
      <c r="O291" s="414"/>
      <c r="P291" s="412"/>
      <c r="AC291" s="419"/>
    </row>
    <row r="292" spans="1:29" s="402" customFormat="1" ht="12.75" customHeight="1" x14ac:dyDescent="0.2">
      <c r="A292" s="153"/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O292" s="414"/>
      <c r="P292" s="412"/>
      <c r="AC292" s="419"/>
    </row>
    <row r="293" spans="1:29" s="402" customFormat="1" ht="12.75" customHeight="1" x14ac:dyDescent="0.2">
      <c r="A293" s="153"/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O293" s="414"/>
      <c r="P293" s="412"/>
      <c r="AC293" s="419"/>
    </row>
    <row r="294" spans="1:29" s="402" customFormat="1" ht="12.75" customHeight="1" x14ac:dyDescent="0.2">
      <c r="A294" s="153"/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O294" s="414"/>
      <c r="P294" s="412"/>
      <c r="AC294" s="419"/>
    </row>
    <row r="295" spans="1:29" s="402" customFormat="1" ht="12.75" customHeight="1" x14ac:dyDescent="0.2">
      <c r="A295" s="153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O295" s="414"/>
      <c r="P295" s="412"/>
      <c r="AC295" s="419"/>
    </row>
    <row r="296" spans="1:29" s="402" customFormat="1" ht="12.75" customHeight="1" x14ac:dyDescent="0.2">
      <c r="A296" s="153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O296" s="414"/>
      <c r="P296" s="412"/>
      <c r="AC296" s="419"/>
    </row>
    <row r="297" spans="1:29" s="402" customFormat="1" ht="12.75" customHeight="1" x14ac:dyDescent="0.2">
      <c r="A297" s="153"/>
      <c r="C297" s="414"/>
      <c r="D297" s="414"/>
      <c r="E297" s="414"/>
      <c r="F297" s="414"/>
      <c r="G297" s="414"/>
      <c r="H297" s="414"/>
      <c r="I297" s="414"/>
      <c r="J297" s="414"/>
      <c r="K297" s="414"/>
      <c r="L297" s="414"/>
      <c r="O297" s="414"/>
      <c r="P297" s="412"/>
      <c r="AC297" s="419"/>
    </row>
    <row r="298" spans="1:29" s="402" customFormat="1" ht="12.75" customHeight="1" x14ac:dyDescent="0.2">
      <c r="A298" s="153"/>
      <c r="C298" s="414"/>
      <c r="D298" s="414"/>
      <c r="E298" s="414"/>
      <c r="F298" s="414"/>
      <c r="G298" s="414"/>
      <c r="H298" s="414"/>
      <c r="I298" s="414"/>
      <c r="J298" s="414"/>
      <c r="K298" s="414"/>
      <c r="L298" s="414"/>
      <c r="O298" s="414"/>
      <c r="P298" s="412"/>
      <c r="AC298" s="419"/>
    </row>
    <row r="299" spans="1:29" s="402" customFormat="1" ht="12.75" customHeight="1" x14ac:dyDescent="0.2">
      <c r="A299" s="153"/>
      <c r="C299" s="414"/>
      <c r="D299" s="414"/>
      <c r="E299" s="414"/>
      <c r="F299" s="414"/>
      <c r="G299" s="414"/>
      <c r="H299" s="414"/>
      <c r="I299" s="414"/>
      <c r="J299" s="414"/>
      <c r="K299" s="414"/>
      <c r="L299" s="414"/>
      <c r="O299" s="414"/>
      <c r="P299" s="412"/>
      <c r="AC299" s="419"/>
    </row>
    <row r="300" spans="1:29" s="402" customFormat="1" ht="12.75" customHeight="1" x14ac:dyDescent="0.2">
      <c r="A300" s="153"/>
      <c r="C300" s="414"/>
      <c r="D300" s="414"/>
      <c r="E300" s="414"/>
      <c r="F300" s="414"/>
      <c r="G300" s="414"/>
      <c r="H300" s="414"/>
      <c r="I300" s="414"/>
      <c r="J300" s="414"/>
      <c r="K300" s="414"/>
      <c r="L300" s="414"/>
      <c r="O300" s="414"/>
      <c r="P300" s="412"/>
      <c r="AC300" s="419"/>
    </row>
    <row r="301" spans="1:29" s="402" customFormat="1" ht="12.75" customHeight="1" x14ac:dyDescent="0.2">
      <c r="A301" s="153"/>
      <c r="C301" s="414"/>
      <c r="D301" s="414"/>
      <c r="E301" s="414"/>
      <c r="F301" s="414"/>
      <c r="G301" s="414"/>
      <c r="H301" s="414"/>
      <c r="I301" s="414"/>
      <c r="J301" s="414"/>
      <c r="K301" s="414"/>
      <c r="L301" s="414"/>
      <c r="O301" s="414"/>
      <c r="P301" s="412"/>
      <c r="AC301" s="419"/>
    </row>
    <row r="302" spans="1:29" s="402" customFormat="1" ht="12.75" customHeight="1" x14ac:dyDescent="0.2">
      <c r="A302" s="153"/>
      <c r="C302" s="414"/>
      <c r="D302" s="414"/>
      <c r="E302" s="414"/>
      <c r="F302" s="414"/>
      <c r="G302" s="414"/>
      <c r="H302" s="414"/>
      <c r="I302" s="414"/>
      <c r="J302" s="414"/>
      <c r="K302" s="414"/>
      <c r="L302" s="414"/>
      <c r="O302" s="414"/>
      <c r="P302" s="412"/>
      <c r="AC302" s="419"/>
    </row>
    <row r="303" spans="1:29" s="402" customFormat="1" ht="12.75" customHeight="1" x14ac:dyDescent="0.2">
      <c r="A303" s="153"/>
      <c r="C303" s="414"/>
      <c r="D303" s="414"/>
      <c r="E303" s="414"/>
      <c r="F303" s="414"/>
      <c r="G303" s="414"/>
      <c r="H303" s="414"/>
      <c r="I303" s="414"/>
      <c r="J303" s="414"/>
      <c r="K303" s="414"/>
      <c r="L303" s="414"/>
      <c r="O303" s="414"/>
      <c r="P303" s="412"/>
      <c r="AC303" s="419"/>
    </row>
    <row r="304" spans="1:29" s="402" customFormat="1" ht="12.75" customHeight="1" x14ac:dyDescent="0.2">
      <c r="A304" s="153"/>
      <c r="C304" s="414"/>
      <c r="D304" s="414"/>
      <c r="E304" s="414"/>
      <c r="F304" s="414"/>
      <c r="G304" s="414"/>
      <c r="H304" s="414"/>
      <c r="I304" s="414"/>
      <c r="J304" s="414"/>
      <c r="K304" s="414"/>
      <c r="L304" s="414"/>
      <c r="O304" s="414"/>
      <c r="P304" s="412"/>
      <c r="AC304" s="419"/>
    </row>
    <row r="305" spans="1:29" s="402" customFormat="1" ht="12.75" customHeight="1" x14ac:dyDescent="0.2">
      <c r="A305" s="153"/>
      <c r="C305" s="414"/>
      <c r="D305" s="414"/>
      <c r="E305" s="414"/>
      <c r="F305" s="414"/>
      <c r="G305" s="414"/>
      <c r="H305" s="414"/>
      <c r="I305" s="414"/>
      <c r="J305" s="414"/>
      <c r="K305" s="414"/>
      <c r="L305" s="414"/>
      <c r="O305" s="414"/>
      <c r="P305" s="412"/>
      <c r="AC305" s="419"/>
    </row>
    <row r="306" spans="1:29" s="402" customFormat="1" ht="12.75" customHeight="1" x14ac:dyDescent="0.2">
      <c r="A306" s="153"/>
      <c r="C306" s="414"/>
      <c r="D306" s="414"/>
      <c r="E306" s="414"/>
      <c r="F306" s="414"/>
      <c r="G306" s="414"/>
      <c r="H306" s="414"/>
      <c r="I306" s="414"/>
      <c r="J306" s="414"/>
      <c r="K306" s="414"/>
      <c r="L306" s="414"/>
      <c r="O306" s="414"/>
      <c r="P306" s="412"/>
      <c r="AC306" s="419"/>
    </row>
    <row r="307" spans="1:29" s="402" customFormat="1" ht="12.75" customHeight="1" x14ac:dyDescent="0.2">
      <c r="A307" s="153"/>
      <c r="C307" s="414"/>
      <c r="D307" s="414"/>
      <c r="E307" s="414"/>
      <c r="F307" s="414"/>
      <c r="G307" s="414"/>
      <c r="H307" s="414"/>
      <c r="I307" s="414"/>
      <c r="J307" s="414"/>
      <c r="K307" s="414"/>
      <c r="L307" s="414"/>
      <c r="O307" s="414"/>
      <c r="P307" s="412"/>
      <c r="AC307" s="419"/>
    </row>
    <row r="308" spans="1:29" s="402" customFormat="1" ht="12.75" customHeight="1" x14ac:dyDescent="0.2">
      <c r="A308" s="153"/>
      <c r="C308" s="414"/>
      <c r="D308" s="414"/>
      <c r="E308" s="414"/>
      <c r="F308" s="414"/>
      <c r="G308" s="414"/>
      <c r="H308" s="414"/>
      <c r="I308" s="414"/>
      <c r="J308" s="414"/>
      <c r="K308" s="414"/>
      <c r="L308" s="414"/>
      <c r="O308" s="414"/>
      <c r="P308" s="412"/>
      <c r="AC308" s="419"/>
    </row>
    <row r="309" spans="1:29" s="402" customFormat="1" ht="12.75" customHeight="1" x14ac:dyDescent="0.2">
      <c r="A309" s="153"/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O309" s="414"/>
      <c r="P309" s="412"/>
      <c r="AC309" s="419"/>
    </row>
    <row r="310" spans="1:29" s="402" customFormat="1" ht="12.75" customHeight="1" x14ac:dyDescent="0.2">
      <c r="A310" s="153"/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O310" s="414"/>
      <c r="P310" s="412"/>
      <c r="AC310" s="419"/>
    </row>
    <row r="311" spans="1:29" s="402" customFormat="1" ht="12.75" customHeight="1" x14ac:dyDescent="0.2">
      <c r="A311" s="153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O311" s="414"/>
      <c r="P311" s="412"/>
      <c r="AC311" s="419"/>
    </row>
    <row r="312" spans="1:29" s="402" customFormat="1" ht="12.75" customHeight="1" x14ac:dyDescent="0.2">
      <c r="A312" s="153"/>
      <c r="C312" s="414"/>
      <c r="D312" s="414"/>
      <c r="E312" s="414"/>
      <c r="F312" s="414"/>
      <c r="G312" s="414"/>
      <c r="H312" s="414"/>
      <c r="I312" s="414"/>
      <c r="J312" s="414"/>
      <c r="K312" s="414"/>
      <c r="L312" s="414"/>
      <c r="O312" s="414"/>
      <c r="P312" s="412"/>
      <c r="AC312" s="419"/>
    </row>
    <row r="313" spans="1:29" s="402" customFormat="1" ht="12.75" customHeight="1" x14ac:dyDescent="0.2">
      <c r="A313" s="153"/>
      <c r="C313" s="414"/>
      <c r="D313" s="414"/>
      <c r="E313" s="414"/>
      <c r="F313" s="414"/>
      <c r="G313" s="414"/>
      <c r="H313" s="414"/>
      <c r="I313" s="414"/>
      <c r="J313" s="414"/>
      <c r="K313" s="414"/>
      <c r="L313" s="414"/>
      <c r="O313" s="414"/>
      <c r="P313" s="412"/>
      <c r="AC313" s="419"/>
    </row>
    <row r="314" spans="1:29" s="402" customFormat="1" ht="12.75" customHeight="1" x14ac:dyDescent="0.2">
      <c r="A314" s="153"/>
      <c r="C314" s="414"/>
      <c r="D314" s="414"/>
      <c r="E314" s="414"/>
      <c r="F314" s="414"/>
      <c r="G314" s="414"/>
      <c r="H314" s="414"/>
      <c r="I314" s="414"/>
      <c r="J314" s="414"/>
      <c r="K314" s="414"/>
      <c r="L314" s="414"/>
      <c r="O314" s="414"/>
      <c r="P314" s="412"/>
      <c r="AC314" s="419"/>
    </row>
    <row r="315" spans="1:29" s="402" customFormat="1" ht="12.75" customHeight="1" x14ac:dyDescent="0.2">
      <c r="A315" s="153"/>
      <c r="C315" s="414"/>
      <c r="D315" s="414"/>
      <c r="E315" s="414"/>
      <c r="F315" s="414"/>
      <c r="G315" s="414"/>
      <c r="H315" s="414"/>
      <c r="I315" s="414"/>
      <c r="J315" s="414"/>
      <c r="K315" s="414"/>
      <c r="L315" s="414"/>
      <c r="O315" s="414"/>
      <c r="P315" s="412"/>
      <c r="AC315" s="419"/>
    </row>
    <row r="316" spans="1:29" s="402" customFormat="1" ht="12.75" customHeight="1" x14ac:dyDescent="0.2">
      <c r="A316" s="153"/>
      <c r="C316" s="414"/>
      <c r="D316" s="414"/>
      <c r="E316" s="414"/>
      <c r="F316" s="414"/>
      <c r="G316" s="414"/>
      <c r="H316" s="414"/>
      <c r="I316" s="414"/>
      <c r="J316" s="414"/>
      <c r="K316" s="414"/>
      <c r="L316" s="414"/>
      <c r="O316" s="414"/>
      <c r="P316" s="412"/>
      <c r="AC316" s="419"/>
    </row>
    <row r="317" spans="1:29" s="402" customFormat="1" ht="12.75" customHeight="1" x14ac:dyDescent="0.2">
      <c r="A317" s="153"/>
      <c r="C317" s="414"/>
      <c r="D317" s="414"/>
      <c r="E317" s="414"/>
      <c r="F317" s="414"/>
      <c r="G317" s="414"/>
      <c r="H317" s="414"/>
      <c r="I317" s="414"/>
      <c r="J317" s="414"/>
      <c r="K317" s="414"/>
      <c r="L317" s="414"/>
      <c r="O317" s="414"/>
      <c r="P317" s="412"/>
      <c r="AC317" s="419"/>
    </row>
    <row r="318" spans="1:29" s="402" customFormat="1" ht="12.75" customHeight="1" x14ac:dyDescent="0.2">
      <c r="A318" s="153"/>
      <c r="C318" s="414"/>
      <c r="D318" s="414"/>
      <c r="E318" s="414"/>
      <c r="F318" s="414"/>
      <c r="G318" s="414"/>
      <c r="H318" s="414"/>
      <c r="I318" s="414"/>
      <c r="J318" s="414"/>
      <c r="K318" s="414"/>
      <c r="L318" s="414"/>
      <c r="O318" s="414"/>
      <c r="P318" s="412"/>
      <c r="AC318" s="419"/>
    </row>
    <row r="319" spans="1:29" s="402" customFormat="1" ht="12.75" customHeight="1" x14ac:dyDescent="0.2">
      <c r="A319" s="153"/>
      <c r="C319" s="414"/>
      <c r="D319" s="414"/>
      <c r="E319" s="414"/>
      <c r="F319" s="414"/>
      <c r="G319" s="414"/>
      <c r="H319" s="414"/>
      <c r="I319" s="414"/>
      <c r="J319" s="414"/>
      <c r="K319" s="414"/>
      <c r="L319" s="414"/>
      <c r="O319" s="414"/>
      <c r="P319" s="412"/>
      <c r="AC319" s="419"/>
    </row>
    <row r="320" spans="1:29" s="402" customFormat="1" ht="12.75" customHeight="1" x14ac:dyDescent="0.2">
      <c r="A320" s="153"/>
      <c r="C320" s="414"/>
      <c r="D320" s="414"/>
      <c r="E320" s="414"/>
      <c r="F320" s="414"/>
      <c r="G320" s="414"/>
      <c r="H320" s="414"/>
      <c r="I320" s="414"/>
      <c r="J320" s="414"/>
      <c r="K320" s="414"/>
      <c r="L320" s="414"/>
      <c r="O320" s="414"/>
      <c r="P320" s="412"/>
      <c r="AC320" s="419"/>
    </row>
    <row r="321" spans="1:29" s="402" customFormat="1" ht="12.75" customHeight="1" x14ac:dyDescent="0.2">
      <c r="A321" s="153"/>
      <c r="C321" s="414"/>
      <c r="D321" s="414"/>
      <c r="E321" s="414"/>
      <c r="F321" s="414"/>
      <c r="G321" s="414"/>
      <c r="H321" s="414"/>
      <c r="I321" s="414"/>
      <c r="J321" s="414"/>
      <c r="K321" s="414"/>
      <c r="L321" s="414"/>
      <c r="O321" s="414"/>
      <c r="P321" s="412"/>
      <c r="AC321" s="419"/>
    </row>
    <row r="322" spans="1:29" s="402" customFormat="1" ht="12.75" customHeight="1" x14ac:dyDescent="0.2">
      <c r="A322" s="153"/>
      <c r="C322" s="414"/>
      <c r="D322" s="414"/>
      <c r="E322" s="414"/>
      <c r="F322" s="414"/>
      <c r="G322" s="414"/>
      <c r="H322" s="414"/>
      <c r="I322" s="414"/>
      <c r="J322" s="414"/>
      <c r="K322" s="414"/>
      <c r="L322" s="414"/>
      <c r="O322" s="414"/>
      <c r="P322" s="412"/>
      <c r="AC322" s="419"/>
    </row>
    <row r="323" spans="1:29" s="402" customFormat="1" ht="12.75" customHeight="1" x14ac:dyDescent="0.2">
      <c r="A323" s="153"/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O323" s="414"/>
      <c r="P323" s="412"/>
      <c r="AC323" s="419"/>
    </row>
    <row r="324" spans="1:29" s="402" customFormat="1" ht="12.75" customHeight="1" x14ac:dyDescent="0.2">
      <c r="A324" s="153"/>
      <c r="C324" s="414"/>
      <c r="D324" s="414"/>
      <c r="E324" s="414"/>
      <c r="F324" s="414"/>
      <c r="G324" s="414"/>
      <c r="H324" s="414"/>
      <c r="I324" s="414"/>
      <c r="J324" s="414"/>
      <c r="K324" s="414"/>
      <c r="L324" s="414"/>
      <c r="O324" s="414"/>
      <c r="P324" s="412"/>
      <c r="AC324" s="419"/>
    </row>
    <row r="325" spans="1:29" s="402" customFormat="1" ht="12.75" customHeight="1" x14ac:dyDescent="0.2">
      <c r="A325" s="153"/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O325" s="414"/>
      <c r="P325" s="412"/>
      <c r="AC325" s="419"/>
    </row>
    <row r="326" spans="1:29" s="402" customFormat="1" ht="12.75" customHeight="1" x14ac:dyDescent="0.2">
      <c r="A326" s="153"/>
      <c r="C326" s="414"/>
      <c r="D326" s="414"/>
      <c r="E326" s="414"/>
      <c r="F326" s="414"/>
      <c r="G326" s="414"/>
      <c r="H326" s="414"/>
      <c r="I326" s="414"/>
      <c r="J326" s="414"/>
      <c r="K326" s="414"/>
      <c r="L326" s="414"/>
      <c r="O326" s="414"/>
      <c r="P326" s="412"/>
      <c r="AC326" s="419"/>
    </row>
    <row r="327" spans="1:29" s="402" customFormat="1" ht="12.75" customHeight="1" x14ac:dyDescent="0.2">
      <c r="A327" s="153"/>
      <c r="C327" s="414"/>
      <c r="D327" s="414"/>
      <c r="E327" s="414"/>
      <c r="F327" s="414"/>
      <c r="G327" s="414"/>
      <c r="H327" s="414"/>
      <c r="I327" s="414"/>
      <c r="J327" s="414"/>
      <c r="K327" s="414"/>
      <c r="L327" s="414"/>
      <c r="O327" s="414"/>
      <c r="P327" s="412"/>
      <c r="AC327" s="419"/>
    </row>
    <row r="328" spans="1:29" s="402" customFormat="1" ht="12.75" customHeight="1" x14ac:dyDescent="0.2">
      <c r="A328" s="153"/>
      <c r="C328" s="414"/>
      <c r="D328" s="414"/>
      <c r="E328" s="414"/>
      <c r="F328" s="414"/>
      <c r="G328" s="414"/>
      <c r="H328" s="414"/>
      <c r="I328" s="414"/>
      <c r="J328" s="414"/>
      <c r="K328" s="414"/>
      <c r="L328" s="414"/>
      <c r="O328" s="414"/>
      <c r="P328" s="412"/>
      <c r="AC328" s="419"/>
    </row>
    <row r="329" spans="1:29" s="402" customFormat="1" ht="12.75" customHeight="1" x14ac:dyDescent="0.2">
      <c r="A329" s="153"/>
      <c r="C329" s="414"/>
      <c r="D329" s="414"/>
      <c r="E329" s="414"/>
      <c r="F329" s="414"/>
      <c r="G329" s="414"/>
      <c r="H329" s="414"/>
      <c r="I329" s="414"/>
      <c r="J329" s="414"/>
      <c r="K329" s="414"/>
      <c r="L329" s="414"/>
      <c r="O329" s="414"/>
      <c r="P329" s="412"/>
      <c r="AC329" s="419"/>
    </row>
    <row r="330" spans="1:29" s="402" customFormat="1" ht="12.75" customHeight="1" x14ac:dyDescent="0.2">
      <c r="A330" s="153"/>
      <c r="C330" s="414"/>
      <c r="D330" s="414"/>
      <c r="E330" s="414"/>
      <c r="F330" s="414"/>
      <c r="G330" s="414"/>
      <c r="H330" s="414"/>
      <c r="I330" s="414"/>
      <c r="J330" s="414"/>
      <c r="K330" s="414"/>
      <c r="L330" s="414"/>
      <c r="O330" s="414"/>
      <c r="P330" s="412"/>
      <c r="AC330" s="419"/>
    </row>
    <row r="331" spans="1:29" s="402" customFormat="1" ht="12.75" customHeight="1" x14ac:dyDescent="0.2">
      <c r="A331" s="153"/>
      <c r="C331" s="414"/>
      <c r="D331" s="414"/>
      <c r="E331" s="414"/>
      <c r="F331" s="414"/>
      <c r="G331" s="414"/>
      <c r="H331" s="414"/>
      <c r="I331" s="414"/>
      <c r="J331" s="414"/>
      <c r="K331" s="414"/>
      <c r="L331" s="414"/>
      <c r="O331" s="414"/>
      <c r="P331" s="412"/>
      <c r="AC331" s="419"/>
    </row>
    <row r="332" spans="1:29" s="402" customFormat="1" ht="12.75" customHeight="1" x14ac:dyDescent="0.2">
      <c r="A332" s="153"/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O332" s="414"/>
      <c r="P332" s="412"/>
      <c r="AC332" s="419"/>
    </row>
    <row r="333" spans="1:29" s="402" customFormat="1" ht="12.75" customHeight="1" x14ac:dyDescent="0.2">
      <c r="A333" s="153"/>
      <c r="C333" s="414"/>
      <c r="D333" s="414"/>
      <c r="E333" s="414"/>
      <c r="F333" s="414"/>
      <c r="G333" s="414"/>
      <c r="H333" s="414"/>
      <c r="I333" s="414"/>
      <c r="J333" s="414"/>
      <c r="K333" s="414"/>
      <c r="L333" s="414"/>
      <c r="O333" s="414"/>
      <c r="P333" s="412"/>
      <c r="AC333" s="419"/>
    </row>
    <row r="334" spans="1:29" s="402" customFormat="1" ht="12.75" customHeight="1" x14ac:dyDescent="0.2">
      <c r="A334" s="153"/>
      <c r="C334" s="414"/>
      <c r="D334" s="414"/>
      <c r="E334" s="414"/>
      <c r="F334" s="414"/>
      <c r="G334" s="414"/>
      <c r="H334" s="414"/>
      <c r="I334" s="414"/>
      <c r="J334" s="414"/>
      <c r="K334" s="414"/>
      <c r="L334" s="414"/>
      <c r="O334" s="414"/>
      <c r="P334" s="412"/>
      <c r="AC334" s="419"/>
    </row>
    <row r="335" spans="1:29" s="402" customFormat="1" ht="12.75" customHeight="1" x14ac:dyDescent="0.2">
      <c r="A335" s="153"/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O335" s="414"/>
      <c r="P335" s="412"/>
      <c r="AC335" s="419"/>
    </row>
    <row r="336" spans="1:29" s="402" customFormat="1" ht="12.75" customHeight="1" x14ac:dyDescent="0.2">
      <c r="A336" s="153"/>
      <c r="C336" s="414"/>
      <c r="D336" s="414"/>
      <c r="E336" s="414"/>
      <c r="F336" s="414"/>
      <c r="G336" s="414"/>
      <c r="H336" s="414"/>
      <c r="I336" s="414"/>
      <c r="J336" s="414"/>
      <c r="K336" s="414"/>
      <c r="L336" s="414"/>
      <c r="O336" s="414"/>
      <c r="P336" s="412"/>
      <c r="AC336" s="419"/>
    </row>
    <row r="337" spans="1:29" s="402" customFormat="1" ht="12.75" customHeight="1" x14ac:dyDescent="0.2">
      <c r="A337" s="153"/>
      <c r="C337" s="414"/>
      <c r="D337" s="414"/>
      <c r="E337" s="414"/>
      <c r="F337" s="414"/>
      <c r="G337" s="414"/>
      <c r="H337" s="414"/>
      <c r="I337" s="414"/>
      <c r="J337" s="414"/>
      <c r="K337" s="414"/>
      <c r="L337" s="414"/>
      <c r="O337" s="414"/>
      <c r="P337" s="412"/>
      <c r="AC337" s="419"/>
    </row>
    <row r="338" spans="1:29" s="402" customFormat="1" ht="12.75" customHeight="1" x14ac:dyDescent="0.2">
      <c r="A338" s="153"/>
      <c r="C338" s="414"/>
      <c r="D338" s="414"/>
      <c r="E338" s="414"/>
      <c r="F338" s="414"/>
      <c r="G338" s="414"/>
      <c r="H338" s="414"/>
      <c r="I338" s="414"/>
      <c r="J338" s="414"/>
      <c r="K338" s="414"/>
      <c r="L338" s="414"/>
      <c r="O338" s="414"/>
      <c r="P338" s="412"/>
      <c r="AC338" s="419"/>
    </row>
    <row r="339" spans="1:29" s="402" customFormat="1" ht="12.75" customHeight="1" x14ac:dyDescent="0.2">
      <c r="A339" s="153"/>
      <c r="C339" s="414"/>
      <c r="D339" s="414"/>
      <c r="E339" s="414"/>
      <c r="F339" s="414"/>
      <c r="G339" s="414"/>
      <c r="H339" s="414"/>
      <c r="I339" s="414"/>
      <c r="J339" s="414"/>
      <c r="K339" s="414"/>
      <c r="L339" s="414"/>
      <c r="O339" s="414"/>
      <c r="P339" s="412"/>
      <c r="AC339" s="419"/>
    </row>
    <row r="340" spans="1:29" s="402" customFormat="1" ht="12.75" customHeight="1" x14ac:dyDescent="0.2">
      <c r="A340" s="153"/>
      <c r="C340" s="414"/>
      <c r="D340" s="414"/>
      <c r="E340" s="414"/>
      <c r="F340" s="414"/>
      <c r="G340" s="414"/>
      <c r="H340" s="414"/>
      <c r="I340" s="414"/>
      <c r="J340" s="414"/>
      <c r="K340" s="414"/>
      <c r="L340" s="414"/>
      <c r="O340" s="414"/>
      <c r="P340" s="412"/>
      <c r="AC340" s="419"/>
    </row>
    <row r="341" spans="1:29" s="402" customFormat="1" ht="12.75" customHeight="1" x14ac:dyDescent="0.2">
      <c r="A341" s="153"/>
      <c r="C341" s="414"/>
      <c r="D341" s="414"/>
      <c r="E341" s="414"/>
      <c r="F341" s="414"/>
      <c r="G341" s="414"/>
      <c r="H341" s="414"/>
      <c r="I341" s="414"/>
      <c r="J341" s="414"/>
      <c r="K341" s="414"/>
      <c r="L341" s="414"/>
      <c r="O341" s="414"/>
      <c r="P341" s="412"/>
      <c r="AC341" s="419"/>
    </row>
    <row r="342" spans="1:29" s="402" customFormat="1" ht="12.75" customHeight="1" x14ac:dyDescent="0.2">
      <c r="A342" s="153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O342" s="414"/>
      <c r="P342" s="412"/>
      <c r="AC342" s="419"/>
    </row>
    <row r="343" spans="1:29" s="402" customFormat="1" ht="12.75" customHeight="1" x14ac:dyDescent="0.2">
      <c r="A343" s="153"/>
      <c r="C343" s="414"/>
      <c r="D343" s="414"/>
      <c r="E343" s="414"/>
      <c r="F343" s="414"/>
      <c r="G343" s="414"/>
      <c r="H343" s="414"/>
      <c r="I343" s="414"/>
      <c r="J343" s="414"/>
      <c r="K343" s="414"/>
      <c r="L343" s="414"/>
      <c r="O343" s="414"/>
      <c r="P343" s="412"/>
      <c r="AC343" s="419"/>
    </row>
    <row r="344" spans="1:29" s="402" customFormat="1" ht="12.75" customHeight="1" x14ac:dyDescent="0.2">
      <c r="A344" s="153"/>
      <c r="C344" s="414"/>
      <c r="D344" s="414"/>
      <c r="E344" s="414"/>
      <c r="F344" s="414"/>
      <c r="G344" s="414"/>
      <c r="H344" s="414"/>
      <c r="I344" s="414"/>
      <c r="J344" s="414"/>
      <c r="K344" s="414"/>
      <c r="L344" s="414"/>
      <c r="O344" s="414"/>
      <c r="P344" s="412"/>
      <c r="AC344" s="419"/>
    </row>
    <row r="345" spans="1:29" s="402" customFormat="1" ht="12.75" customHeight="1" x14ac:dyDescent="0.2">
      <c r="A345" s="153"/>
      <c r="C345" s="414"/>
      <c r="D345" s="414"/>
      <c r="E345" s="414"/>
      <c r="F345" s="414"/>
      <c r="G345" s="414"/>
      <c r="H345" s="414"/>
      <c r="I345" s="414"/>
      <c r="J345" s="414"/>
      <c r="K345" s="414"/>
      <c r="L345" s="414"/>
      <c r="O345" s="414"/>
      <c r="P345" s="412"/>
      <c r="AC345" s="419"/>
    </row>
    <row r="346" spans="1:29" s="402" customFormat="1" ht="12.75" customHeight="1" x14ac:dyDescent="0.2">
      <c r="A346" s="153"/>
      <c r="C346" s="414"/>
      <c r="D346" s="414"/>
      <c r="E346" s="414"/>
      <c r="F346" s="414"/>
      <c r="G346" s="414"/>
      <c r="H346" s="414"/>
      <c r="I346" s="414"/>
      <c r="J346" s="414"/>
      <c r="K346" s="414"/>
      <c r="L346" s="414"/>
      <c r="O346" s="414"/>
      <c r="P346" s="412"/>
      <c r="AC346" s="419"/>
    </row>
    <row r="347" spans="1:29" s="402" customFormat="1" ht="12.75" customHeight="1" x14ac:dyDescent="0.2">
      <c r="A347" s="153"/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O347" s="414"/>
      <c r="P347" s="412"/>
      <c r="AC347" s="419"/>
    </row>
    <row r="348" spans="1:29" s="402" customFormat="1" ht="12.75" customHeight="1" x14ac:dyDescent="0.2">
      <c r="A348" s="153"/>
      <c r="C348" s="414"/>
      <c r="D348" s="414"/>
      <c r="E348" s="414"/>
      <c r="F348" s="414"/>
      <c r="G348" s="414"/>
      <c r="H348" s="414"/>
      <c r="I348" s="414"/>
      <c r="J348" s="414"/>
      <c r="K348" s="414"/>
      <c r="L348" s="414"/>
      <c r="O348" s="414"/>
      <c r="P348" s="412"/>
      <c r="AC348" s="419"/>
    </row>
    <row r="349" spans="1:29" s="402" customFormat="1" ht="12.75" customHeight="1" x14ac:dyDescent="0.2">
      <c r="A349" s="153"/>
      <c r="C349" s="414"/>
      <c r="D349" s="414"/>
      <c r="E349" s="414"/>
      <c r="F349" s="414"/>
      <c r="G349" s="414"/>
      <c r="H349" s="414"/>
      <c r="I349" s="414"/>
      <c r="J349" s="414"/>
      <c r="K349" s="414"/>
      <c r="L349" s="414"/>
      <c r="O349" s="414"/>
      <c r="P349" s="412"/>
      <c r="AC349" s="419"/>
    </row>
    <row r="350" spans="1:29" s="402" customFormat="1" ht="12.75" customHeight="1" x14ac:dyDescent="0.2">
      <c r="A350" s="153"/>
      <c r="C350" s="414"/>
      <c r="D350" s="414"/>
      <c r="E350" s="414"/>
      <c r="F350" s="414"/>
      <c r="G350" s="414"/>
      <c r="H350" s="414"/>
      <c r="I350" s="414"/>
      <c r="J350" s="414"/>
      <c r="K350" s="414"/>
      <c r="L350" s="414"/>
      <c r="O350" s="414"/>
      <c r="P350" s="412"/>
      <c r="AC350" s="419"/>
    </row>
    <row r="351" spans="1:29" s="402" customFormat="1" ht="12.75" customHeight="1" x14ac:dyDescent="0.2">
      <c r="A351" s="153"/>
      <c r="C351" s="414"/>
      <c r="D351" s="414"/>
      <c r="E351" s="414"/>
      <c r="F351" s="414"/>
      <c r="G351" s="414"/>
      <c r="H351" s="414"/>
      <c r="I351" s="414"/>
      <c r="J351" s="414"/>
      <c r="K351" s="414"/>
      <c r="L351" s="414"/>
      <c r="O351" s="414"/>
      <c r="P351" s="412"/>
      <c r="AC351" s="419"/>
    </row>
    <row r="352" spans="1:29" s="402" customFormat="1" ht="12.75" customHeight="1" x14ac:dyDescent="0.2">
      <c r="A352" s="153"/>
      <c r="C352" s="414"/>
      <c r="D352" s="414"/>
      <c r="E352" s="414"/>
      <c r="F352" s="414"/>
      <c r="G352" s="414"/>
      <c r="H352" s="414"/>
      <c r="I352" s="414"/>
      <c r="J352" s="414"/>
      <c r="K352" s="414"/>
      <c r="L352" s="414"/>
      <c r="O352" s="414"/>
      <c r="P352" s="412"/>
      <c r="AC352" s="419"/>
    </row>
    <row r="353" spans="1:29" s="402" customFormat="1" ht="12.75" customHeight="1" x14ac:dyDescent="0.2">
      <c r="A353" s="153"/>
      <c r="C353" s="414"/>
      <c r="D353" s="414"/>
      <c r="E353" s="414"/>
      <c r="F353" s="414"/>
      <c r="G353" s="414"/>
      <c r="H353" s="414"/>
      <c r="I353" s="414"/>
      <c r="J353" s="414"/>
      <c r="K353" s="414"/>
      <c r="L353" s="414"/>
      <c r="O353" s="414"/>
      <c r="P353" s="412"/>
      <c r="AC353" s="419"/>
    </row>
    <row r="354" spans="1:29" s="402" customFormat="1" ht="12.75" customHeight="1" x14ac:dyDescent="0.2">
      <c r="A354" s="153"/>
      <c r="C354" s="414"/>
      <c r="D354" s="414"/>
      <c r="E354" s="414"/>
      <c r="F354" s="414"/>
      <c r="G354" s="414"/>
      <c r="H354" s="414"/>
      <c r="I354" s="414"/>
      <c r="J354" s="414"/>
      <c r="K354" s="414"/>
      <c r="L354" s="414"/>
      <c r="O354" s="414"/>
      <c r="P354" s="412"/>
      <c r="AC354" s="419"/>
    </row>
    <row r="355" spans="1:29" s="402" customFormat="1" ht="12.75" customHeight="1" x14ac:dyDescent="0.2">
      <c r="A355" s="153"/>
      <c r="C355" s="414"/>
      <c r="D355" s="414"/>
      <c r="E355" s="414"/>
      <c r="F355" s="414"/>
      <c r="G355" s="414"/>
      <c r="H355" s="414"/>
      <c r="I355" s="414"/>
      <c r="J355" s="414"/>
      <c r="K355" s="414"/>
      <c r="L355" s="414"/>
      <c r="O355" s="414"/>
      <c r="P355" s="412"/>
      <c r="AC355" s="419"/>
    </row>
    <row r="356" spans="1:29" s="402" customFormat="1" ht="12.75" customHeight="1" x14ac:dyDescent="0.2">
      <c r="A356" s="153"/>
      <c r="C356" s="414"/>
      <c r="D356" s="414"/>
      <c r="E356" s="414"/>
      <c r="F356" s="414"/>
      <c r="G356" s="414"/>
      <c r="H356" s="414"/>
      <c r="I356" s="414"/>
      <c r="J356" s="414"/>
      <c r="K356" s="414"/>
      <c r="L356" s="414"/>
      <c r="O356" s="414"/>
      <c r="P356" s="412"/>
      <c r="AC356" s="419"/>
    </row>
    <row r="357" spans="1:29" s="402" customFormat="1" ht="12.75" customHeight="1" x14ac:dyDescent="0.2">
      <c r="A357" s="153"/>
      <c r="C357" s="414"/>
      <c r="D357" s="414"/>
      <c r="E357" s="414"/>
      <c r="F357" s="414"/>
      <c r="G357" s="414"/>
      <c r="H357" s="414"/>
      <c r="I357" s="414"/>
      <c r="J357" s="414"/>
      <c r="K357" s="414"/>
      <c r="L357" s="414"/>
      <c r="O357" s="414"/>
      <c r="P357" s="412"/>
      <c r="AC357" s="419"/>
    </row>
    <row r="358" spans="1:29" s="402" customFormat="1" ht="12.75" customHeight="1" x14ac:dyDescent="0.2">
      <c r="A358" s="153"/>
      <c r="C358" s="414"/>
      <c r="D358" s="414"/>
      <c r="E358" s="414"/>
      <c r="F358" s="414"/>
      <c r="G358" s="414"/>
      <c r="H358" s="414"/>
      <c r="I358" s="414"/>
      <c r="J358" s="414"/>
      <c r="K358" s="414"/>
      <c r="L358" s="414"/>
      <c r="O358" s="414"/>
      <c r="P358" s="412"/>
      <c r="AC358" s="419"/>
    </row>
    <row r="359" spans="1:29" s="402" customFormat="1" ht="12.75" customHeight="1" x14ac:dyDescent="0.2">
      <c r="A359" s="153"/>
      <c r="C359" s="414"/>
      <c r="D359" s="414"/>
      <c r="E359" s="414"/>
      <c r="F359" s="414"/>
      <c r="G359" s="414"/>
      <c r="H359" s="414"/>
      <c r="I359" s="414"/>
      <c r="J359" s="414"/>
      <c r="K359" s="414"/>
      <c r="L359" s="414"/>
      <c r="O359" s="414"/>
      <c r="P359" s="412"/>
      <c r="AC359" s="419"/>
    </row>
    <row r="360" spans="1:29" s="402" customFormat="1" ht="12.75" customHeight="1" x14ac:dyDescent="0.2">
      <c r="A360" s="153"/>
      <c r="C360" s="414"/>
      <c r="D360" s="414"/>
      <c r="E360" s="414"/>
      <c r="F360" s="414"/>
      <c r="G360" s="414"/>
      <c r="H360" s="414"/>
      <c r="I360" s="414"/>
      <c r="J360" s="414"/>
      <c r="K360" s="414"/>
      <c r="L360" s="414"/>
      <c r="O360" s="414"/>
      <c r="P360" s="412"/>
      <c r="AC360" s="419"/>
    </row>
    <row r="361" spans="1:29" s="402" customFormat="1" ht="12.75" customHeight="1" x14ac:dyDescent="0.2">
      <c r="A361" s="153"/>
      <c r="C361" s="414"/>
      <c r="D361" s="414"/>
      <c r="E361" s="414"/>
      <c r="F361" s="414"/>
      <c r="G361" s="414"/>
      <c r="H361" s="414"/>
      <c r="I361" s="414"/>
      <c r="J361" s="414"/>
      <c r="K361" s="414"/>
      <c r="L361" s="414"/>
      <c r="O361" s="414"/>
      <c r="P361" s="412"/>
      <c r="AC361" s="419"/>
    </row>
    <row r="362" spans="1:29" s="402" customFormat="1" ht="12.75" customHeight="1" x14ac:dyDescent="0.2">
      <c r="A362" s="153"/>
      <c r="C362" s="414"/>
      <c r="D362" s="414"/>
      <c r="E362" s="414"/>
      <c r="F362" s="414"/>
      <c r="G362" s="414"/>
      <c r="H362" s="414"/>
      <c r="I362" s="414"/>
      <c r="J362" s="414"/>
      <c r="K362" s="414"/>
      <c r="L362" s="414"/>
      <c r="O362" s="414"/>
      <c r="P362" s="412"/>
      <c r="AC362" s="419"/>
    </row>
    <row r="363" spans="1:29" s="402" customFormat="1" ht="12.75" customHeight="1" x14ac:dyDescent="0.2">
      <c r="A363" s="153"/>
      <c r="C363" s="414"/>
      <c r="D363" s="414"/>
      <c r="E363" s="414"/>
      <c r="F363" s="414"/>
      <c r="G363" s="414"/>
      <c r="H363" s="414"/>
      <c r="I363" s="414"/>
      <c r="J363" s="414"/>
      <c r="K363" s="414"/>
      <c r="L363" s="414"/>
      <c r="O363" s="414"/>
      <c r="P363" s="412"/>
      <c r="AC363" s="419"/>
    </row>
    <row r="364" spans="1:29" s="402" customFormat="1" ht="12.75" customHeight="1" x14ac:dyDescent="0.2">
      <c r="A364" s="153"/>
      <c r="C364" s="414"/>
      <c r="D364" s="414"/>
      <c r="E364" s="414"/>
      <c r="F364" s="414"/>
      <c r="G364" s="414"/>
      <c r="H364" s="414"/>
      <c r="I364" s="414"/>
      <c r="J364" s="414"/>
      <c r="K364" s="414"/>
      <c r="L364" s="414"/>
      <c r="O364" s="414"/>
      <c r="P364" s="412"/>
      <c r="AC364" s="419"/>
    </row>
    <row r="365" spans="1:29" s="402" customFormat="1" ht="12.75" customHeight="1" x14ac:dyDescent="0.2">
      <c r="A365" s="153"/>
      <c r="C365" s="414"/>
      <c r="D365" s="414"/>
      <c r="E365" s="414"/>
      <c r="F365" s="414"/>
      <c r="G365" s="414"/>
      <c r="H365" s="414"/>
      <c r="I365" s="414"/>
      <c r="J365" s="414"/>
      <c r="K365" s="414"/>
      <c r="L365" s="414"/>
      <c r="O365" s="414"/>
      <c r="P365" s="412"/>
      <c r="AC365" s="419"/>
    </row>
    <row r="366" spans="1:29" s="402" customFormat="1" ht="12.75" customHeight="1" x14ac:dyDescent="0.2">
      <c r="A366" s="153"/>
      <c r="C366" s="414"/>
      <c r="D366" s="414"/>
      <c r="E366" s="414"/>
      <c r="F366" s="414"/>
      <c r="G366" s="414"/>
      <c r="H366" s="414"/>
      <c r="I366" s="414"/>
      <c r="J366" s="414"/>
      <c r="K366" s="414"/>
      <c r="L366" s="414"/>
      <c r="O366" s="414"/>
      <c r="P366" s="412"/>
      <c r="AC366" s="419"/>
    </row>
    <row r="367" spans="1:29" s="402" customFormat="1" ht="12.75" customHeight="1" x14ac:dyDescent="0.2">
      <c r="A367" s="153"/>
      <c r="C367" s="414"/>
      <c r="D367" s="414"/>
      <c r="E367" s="414"/>
      <c r="F367" s="414"/>
      <c r="G367" s="414"/>
      <c r="H367" s="414"/>
      <c r="I367" s="414"/>
      <c r="J367" s="414"/>
      <c r="K367" s="414"/>
      <c r="L367" s="414"/>
      <c r="O367" s="414"/>
      <c r="P367" s="412"/>
      <c r="AC367" s="419"/>
    </row>
    <row r="368" spans="1:29" s="402" customFormat="1" ht="12.75" customHeight="1" x14ac:dyDescent="0.2">
      <c r="A368" s="153"/>
      <c r="C368" s="414"/>
      <c r="D368" s="414"/>
      <c r="E368" s="414"/>
      <c r="F368" s="414"/>
      <c r="G368" s="414"/>
      <c r="H368" s="414"/>
      <c r="I368" s="414"/>
      <c r="J368" s="414"/>
      <c r="K368" s="414"/>
      <c r="L368" s="414"/>
      <c r="O368" s="414"/>
      <c r="P368" s="412"/>
      <c r="AC368" s="419"/>
    </row>
    <row r="369" spans="1:29" s="402" customFormat="1" ht="12.75" customHeight="1" x14ac:dyDescent="0.2">
      <c r="A369" s="153"/>
      <c r="C369" s="414"/>
      <c r="D369" s="414"/>
      <c r="E369" s="414"/>
      <c r="F369" s="414"/>
      <c r="G369" s="414"/>
      <c r="H369" s="414"/>
      <c r="I369" s="414"/>
      <c r="J369" s="414"/>
      <c r="K369" s="414"/>
      <c r="L369" s="414"/>
      <c r="O369" s="414"/>
      <c r="P369" s="412"/>
      <c r="AC369" s="419"/>
    </row>
    <row r="370" spans="1:29" s="402" customFormat="1" ht="12.75" customHeight="1" x14ac:dyDescent="0.2">
      <c r="A370" s="153"/>
      <c r="C370" s="414"/>
      <c r="D370" s="414"/>
      <c r="E370" s="414"/>
      <c r="F370" s="414"/>
      <c r="G370" s="414"/>
      <c r="H370" s="414"/>
      <c r="I370" s="414"/>
      <c r="J370" s="414"/>
      <c r="K370" s="414"/>
      <c r="L370" s="414"/>
      <c r="O370" s="414"/>
      <c r="P370" s="412"/>
      <c r="AC370" s="419"/>
    </row>
    <row r="371" spans="1:29" s="402" customFormat="1" ht="12.75" customHeight="1" x14ac:dyDescent="0.2">
      <c r="A371" s="153"/>
      <c r="C371" s="414"/>
      <c r="D371" s="414"/>
      <c r="E371" s="414"/>
      <c r="F371" s="414"/>
      <c r="G371" s="414"/>
      <c r="H371" s="414"/>
      <c r="I371" s="414"/>
      <c r="J371" s="414"/>
      <c r="K371" s="414"/>
      <c r="L371" s="414"/>
      <c r="O371" s="414"/>
      <c r="P371" s="412"/>
      <c r="AC371" s="419"/>
    </row>
    <row r="372" spans="1:29" s="402" customFormat="1" ht="12.75" customHeight="1" x14ac:dyDescent="0.2">
      <c r="A372" s="153"/>
      <c r="C372" s="414"/>
      <c r="D372" s="414"/>
      <c r="E372" s="414"/>
      <c r="F372" s="414"/>
      <c r="G372" s="414"/>
      <c r="H372" s="414"/>
      <c r="I372" s="414"/>
      <c r="J372" s="414"/>
      <c r="K372" s="414"/>
      <c r="L372" s="414"/>
      <c r="O372" s="414"/>
      <c r="P372" s="412"/>
      <c r="AC372" s="419"/>
    </row>
    <row r="373" spans="1:29" s="402" customFormat="1" ht="12.75" customHeight="1" x14ac:dyDescent="0.2">
      <c r="A373" s="153"/>
      <c r="C373" s="414"/>
      <c r="D373" s="414"/>
      <c r="E373" s="414"/>
      <c r="F373" s="414"/>
      <c r="G373" s="414"/>
      <c r="H373" s="414"/>
      <c r="I373" s="414"/>
      <c r="J373" s="414"/>
      <c r="K373" s="414"/>
      <c r="L373" s="414"/>
      <c r="O373" s="414"/>
      <c r="P373" s="412"/>
      <c r="AC373" s="419"/>
    </row>
    <row r="374" spans="1:29" s="402" customFormat="1" ht="12.75" customHeight="1" x14ac:dyDescent="0.2">
      <c r="A374" s="153"/>
      <c r="C374" s="414"/>
      <c r="D374" s="414"/>
      <c r="E374" s="414"/>
      <c r="F374" s="414"/>
      <c r="G374" s="414"/>
      <c r="H374" s="414"/>
      <c r="I374" s="414"/>
      <c r="J374" s="414"/>
      <c r="K374" s="414"/>
      <c r="L374" s="414"/>
      <c r="O374" s="414"/>
      <c r="P374" s="412"/>
      <c r="AC374" s="419"/>
    </row>
    <row r="375" spans="1:29" s="402" customFormat="1" ht="12.75" customHeight="1" x14ac:dyDescent="0.2">
      <c r="A375" s="153"/>
      <c r="C375" s="414"/>
      <c r="D375" s="414"/>
      <c r="E375" s="414"/>
      <c r="F375" s="414"/>
      <c r="G375" s="414"/>
      <c r="H375" s="414"/>
      <c r="I375" s="414"/>
      <c r="J375" s="414"/>
      <c r="K375" s="414"/>
      <c r="L375" s="414"/>
      <c r="O375" s="414"/>
      <c r="P375" s="412"/>
      <c r="AC375" s="419"/>
    </row>
    <row r="376" spans="1:29" s="402" customFormat="1" ht="12.75" customHeight="1" x14ac:dyDescent="0.2">
      <c r="A376" s="153"/>
      <c r="C376" s="414"/>
      <c r="D376" s="414"/>
      <c r="E376" s="414"/>
      <c r="F376" s="414"/>
      <c r="G376" s="414"/>
      <c r="H376" s="414"/>
      <c r="I376" s="414"/>
      <c r="J376" s="414"/>
      <c r="K376" s="414"/>
      <c r="L376" s="414"/>
      <c r="O376" s="414"/>
      <c r="P376" s="412"/>
      <c r="AC376" s="419"/>
    </row>
    <row r="377" spans="1:29" s="402" customFormat="1" ht="12.75" customHeight="1" x14ac:dyDescent="0.2">
      <c r="A377" s="153"/>
      <c r="C377" s="414"/>
      <c r="D377" s="414"/>
      <c r="E377" s="414"/>
      <c r="F377" s="414"/>
      <c r="G377" s="414"/>
      <c r="H377" s="414"/>
      <c r="I377" s="414"/>
      <c r="J377" s="414"/>
      <c r="K377" s="414"/>
      <c r="L377" s="414"/>
      <c r="O377" s="414"/>
      <c r="P377" s="412"/>
      <c r="AC377" s="419"/>
    </row>
    <row r="378" spans="1:29" s="402" customFormat="1" ht="12.75" customHeight="1" x14ac:dyDescent="0.2">
      <c r="A378" s="153"/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O378" s="414"/>
      <c r="P378" s="412"/>
      <c r="AC378" s="419"/>
    </row>
    <row r="379" spans="1:29" s="402" customFormat="1" ht="12.75" customHeight="1" x14ac:dyDescent="0.2">
      <c r="A379" s="153"/>
      <c r="C379" s="414"/>
      <c r="D379" s="414"/>
      <c r="E379" s="414"/>
      <c r="F379" s="414"/>
      <c r="G379" s="414"/>
      <c r="H379" s="414"/>
      <c r="I379" s="414"/>
      <c r="J379" s="414"/>
      <c r="K379" s="414"/>
      <c r="L379" s="414"/>
      <c r="O379" s="414"/>
      <c r="P379" s="412"/>
      <c r="AC379" s="419"/>
    </row>
    <row r="380" spans="1:29" s="402" customFormat="1" ht="12.75" customHeight="1" x14ac:dyDescent="0.2">
      <c r="A380" s="153"/>
      <c r="C380" s="414"/>
      <c r="D380" s="414"/>
      <c r="E380" s="414"/>
      <c r="F380" s="414"/>
      <c r="G380" s="414"/>
      <c r="H380" s="414"/>
      <c r="I380" s="414"/>
      <c r="J380" s="414"/>
      <c r="K380" s="414"/>
      <c r="L380" s="414"/>
      <c r="O380" s="414"/>
      <c r="P380" s="412"/>
      <c r="AC380" s="419"/>
    </row>
    <row r="381" spans="1:29" s="402" customFormat="1" ht="12.75" customHeight="1" x14ac:dyDescent="0.2">
      <c r="A381" s="153"/>
      <c r="C381" s="414"/>
      <c r="D381" s="414"/>
      <c r="E381" s="414"/>
      <c r="F381" s="414"/>
      <c r="G381" s="414"/>
      <c r="H381" s="414"/>
      <c r="I381" s="414"/>
      <c r="J381" s="414"/>
      <c r="K381" s="414"/>
      <c r="L381" s="414"/>
      <c r="O381" s="414"/>
      <c r="P381" s="412"/>
      <c r="AC381" s="419"/>
    </row>
    <row r="382" spans="1:29" s="402" customFormat="1" ht="12.75" customHeight="1" x14ac:dyDescent="0.2">
      <c r="A382" s="153"/>
      <c r="C382" s="414"/>
      <c r="D382" s="414"/>
      <c r="E382" s="414"/>
      <c r="F382" s="414"/>
      <c r="G382" s="414"/>
      <c r="H382" s="414"/>
      <c r="I382" s="414"/>
      <c r="J382" s="414"/>
      <c r="K382" s="414"/>
      <c r="L382" s="414"/>
      <c r="O382" s="414"/>
      <c r="P382" s="412"/>
      <c r="AC382" s="419"/>
    </row>
    <row r="383" spans="1:29" s="402" customFormat="1" ht="12.75" customHeight="1" x14ac:dyDescent="0.2">
      <c r="A383" s="153"/>
      <c r="C383" s="414"/>
      <c r="D383" s="414"/>
      <c r="E383" s="414"/>
      <c r="F383" s="414"/>
      <c r="G383" s="414"/>
      <c r="H383" s="414"/>
      <c r="I383" s="414"/>
      <c r="J383" s="414"/>
      <c r="K383" s="414"/>
      <c r="L383" s="414"/>
      <c r="O383" s="414"/>
      <c r="P383" s="412"/>
      <c r="AC383" s="419"/>
    </row>
    <row r="384" spans="1:29" s="402" customFormat="1" ht="12.75" customHeight="1" x14ac:dyDescent="0.2">
      <c r="A384" s="153"/>
      <c r="C384" s="414"/>
      <c r="D384" s="414"/>
      <c r="E384" s="414"/>
      <c r="F384" s="414"/>
      <c r="G384" s="414"/>
      <c r="H384" s="414"/>
      <c r="I384" s="414"/>
      <c r="J384" s="414"/>
      <c r="K384" s="414"/>
      <c r="L384" s="414"/>
      <c r="O384" s="414"/>
      <c r="P384" s="412"/>
      <c r="AC384" s="419"/>
    </row>
    <row r="385" spans="1:29" s="402" customFormat="1" ht="12.75" customHeight="1" x14ac:dyDescent="0.2">
      <c r="A385" s="153"/>
      <c r="C385" s="414"/>
      <c r="D385" s="414"/>
      <c r="E385" s="414"/>
      <c r="F385" s="414"/>
      <c r="G385" s="414"/>
      <c r="H385" s="414"/>
      <c r="I385" s="414"/>
      <c r="J385" s="414"/>
      <c r="K385" s="414"/>
      <c r="L385" s="414"/>
      <c r="O385" s="414"/>
      <c r="P385" s="412"/>
      <c r="AC385" s="419"/>
    </row>
    <row r="386" spans="1:29" s="402" customFormat="1" ht="12.75" customHeight="1" x14ac:dyDescent="0.2">
      <c r="A386" s="153"/>
      <c r="C386" s="414"/>
      <c r="D386" s="414"/>
      <c r="E386" s="414"/>
      <c r="F386" s="414"/>
      <c r="G386" s="414"/>
      <c r="H386" s="414"/>
      <c r="I386" s="414"/>
      <c r="J386" s="414"/>
      <c r="K386" s="414"/>
      <c r="L386" s="414"/>
      <c r="O386" s="414"/>
      <c r="P386" s="412"/>
      <c r="AC386" s="419"/>
    </row>
    <row r="387" spans="1:29" s="402" customFormat="1" ht="12.75" customHeight="1" x14ac:dyDescent="0.2">
      <c r="A387" s="153"/>
      <c r="C387" s="414"/>
      <c r="D387" s="414"/>
      <c r="E387" s="414"/>
      <c r="F387" s="414"/>
      <c r="G387" s="414"/>
      <c r="H387" s="414"/>
      <c r="I387" s="414"/>
      <c r="J387" s="414"/>
      <c r="K387" s="414"/>
      <c r="L387" s="414"/>
      <c r="O387" s="414"/>
      <c r="P387" s="412"/>
      <c r="AC387" s="419"/>
    </row>
    <row r="388" spans="1:29" s="402" customFormat="1" ht="12.75" customHeight="1" x14ac:dyDescent="0.2">
      <c r="A388" s="153"/>
      <c r="C388" s="414"/>
      <c r="D388" s="414"/>
      <c r="E388" s="414"/>
      <c r="F388" s="414"/>
      <c r="G388" s="414"/>
      <c r="H388" s="414"/>
      <c r="I388" s="414"/>
      <c r="J388" s="414"/>
      <c r="K388" s="414"/>
      <c r="L388" s="414"/>
      <c r="O388" s="414"/>
      <c r="P388" s="412"/>
      <c r="AC388" s="419"/>
    </row>
    <row r="389" spans="1:29" s="402" customFormat="1" ht="12.75" customHeight="1" x14ac:dyDescent="0.2">
      <c r="A389" s="153"/>
      <c r="C389" s="414"/>
      <c r="D389" s="414"/>
      <c r="E389" s="414"/>
      <c r="F389" s="414"/>
      <c r="G389" s="414"/>
      <c r="H389" s="414"/>
      <c r="I389" s="414"/>
      <c r="J389" s="414"/>
      <c r="K389" s="414"/>
      <c r="L389" s="414"/>
      <c r="O389" s="414"/>
      <c r="P389" s="412"/>
      <c r="AC389" s="419"/>
    </row>
    <row r="390" spans="1:29" s="402" customFormat="1" ht="12.75" customHeight="1" x14ac:dyDescent="0.2">
      <c r="A390" s="153"/>
      <c r="C390" s="414"/>
      <c r="D390" s="414"/>
      <c r="E390" s="414"/>
      <c r="F390" s="414"/>
      <c r="G390" s="414"/>
      <c r="H390" s="414"/>
      <c r="I390" s="414"/>
      <c r="J390" s="414"/>
      <c r="K390" s="414"/>
      <c r="L390" s="414"/>
      <c r="O390" s="414"/>
      <c r="P390" s="412"/>
      <c r="AC390" s="419"/>
    </row>
    <row r="391" spans="1:29" s="402" customFormat="1" ht="12.75" customHeight="1" x14ac:dyDescent="0.2">
      <c r="A391" s="153"/>
      <c r="C391" s="414"/>
      <c r="D391" s="414"/>
      <c r="E391" s="414"/>
      <c r="F391" s="414"/>
      <c r="G391" s="414"/>
      <c r="H391" s="414"/>
      <c r="I391" s="414"/>
      <c r="J391" s="414"/>
      <c r="K391" s="414"/>
      <c r="L391" s="414"/>
      <c r="O391" s="414"/>
      <c r="P391" s="412"/>
      <c r="AC391" s="419"/>
    </row>
    <row r="392" spans="1:29" s="402" customFormat="1" ht="12.75" customHeight="1" x14ac:dyDescent="0.2">
      <c r="A392" s="153"/>
      <c r="C392" s="414"/>
      <c r="D392" s="414"/>
      <c r="E392" s="414"/>
      <c r="F392" s="414"/>
      <c r="G392" s="414"/>
      <c r="H392" s="414"/>
      <c r="I392" s="414"/>
      <c r="J392" s="414"/>
      <c r="K392" s="414"/>
      <c r="L392" s="414"/>
      <c r="O392" s="414"/>
      <c r="P392" s="412"/>
      <c r="AC392" s="419"/>
    </row>
    <row r="393" spans="1:29" s="402" customFormat="1" ht="12.75" customHeight="1" x14ac:dyDescent="0.2">
      <c r="A393" s="153"/>
      <c r="C393" s="414"/>
      <c r="D393" s="414"/>
      <c r="E393" s="414"/>
      <c r="F393" s="414"/>
      <c r="G393" s="414"/>
      <c r="H393" s="414"/>
      <c r="I393" s="414"/>
      <c r="J393" s="414"/>
      <c r="K393" s="414"/>
      <c r="L393" s="414"/>
      <c r="O393" s="414"/>
      <c r="P393" s="412"/>
      <c r="AC393" s="419"/>
    </row>
    <row r="394" spans="1:29" s="402" customFormat="1" ht="12.75" customHeight="1" x14ac:dyDescent="0.2">
      <c r="A394" s="153"/>
      <c r="C394" s="414"/>
      <c r="D394" s="414"/>
      <c r="E394" s="414"/>
      <c r="F394" s="414"/>
      <c r="G394" s="414"/>
      <c r="H394" s="414"/>
      <c r="I394" s="414"/>
      <c r="J394" s="414"/>
      <c r="K394" s="414"/>
      <c r="L394" s="414"/>
      <c r="O394" s="414"/>
      <c r="P394" s="412"/>
      <c r="AC394" s="419"/>
    </row>
    <row r="395" spans="1:29" s="402" customFormat="1" ht="12.75" customHeight="1" x14ac:dyDescent="0.2">
      <c r="A395" s="153"/>
      <c r="C395" s="414"/>
      <c r="D395" s="414"/>
      <c r="E395" s="414"/>
      <c r="F395" s="414"/>
      <c r="G395" s="414"/>
      <c r="H395" s="414"/>
      <c r="I395" s="414"/>
      <c r="J395" s="414"/>
      <c r="K395" s="414"/>
      <c r="L395" s="414"/>
      <c r="O395" s="414"/>
      <c r="P395" s="412"/>
      <c r="AC395" s="419"/>
    </row>
    <row r="396" spans="1:29" s="402" customFormat="1" ht="12.75" customHeight="1" x14ac:dyDescent="0.2">
      <c r="A396" s="153"/>
      <c r="C396" s="414"/>
      <c r="D396" s="414"/>
      <c r="E396" s="414"/>
      <c r="F396" s="414"/>
      <c r="G396" s="414"/>
      <c r="H396" s="414"/>
      <c r="I396" s="414"/>
      <c r="J396" s="414"/>
      <c r="K396" s="414"/>
      <c r="L396" s="414"/>
      <c r="O396" s="414"/>
      <c r="P396" s="412"/>
      <c r="AC396" s="419"/>
    </row>
    <row r="397" spans="1:29" s="402" customFormat="1" ht="12.75" customHeight="1" x14ac:dyDescent="0.2">
      <c r="A397" s="153"/>
      <c r="C397" s="414"/>
      <c r="D397" s="414"/>
      <c r="E397" s="414"/>
      <c r="F397" s="414"/>
      <c r="G397" s="414"/>
      <c r="H397" s="414"/>
      <c r="I397" s="414"/>
      <c r="J397" s="414"/>
      <c r="K397" s="414"/>
      <c r="L397" s="414"/>
      <c r="O397" s="414"/>
      <c r="P397" s="412"/>
      <c r="AC397" s="419"/>
    </row>
    <row r="398" spans="1:29" s="402" customFormat="1" ht="12.75" customHeight="1" x14ac:dyDescent="0.2">
      <c r="A398" s="153"/>
      <c r="C398" s="414"/>
      <c r="D398" s="414"/>
      <c r="E398" s="414"/>
      <c r="F398" s="414"/>
      <c r="G398" s="414"/>
      <c r="H398" s="414"/>
      <c r="I398" s="414"/>
      <c r="J398" s="414"/>
      <c r="K398" s="414"/>
      <c r="L398" s="414"/>
      <c r="O398" s="414"/>
      <c r="P398" s="412"/>
      <c r="AC398" s="419"/>
    </row>
    <row r="399" spans="1:29" s="402" customFormat="1" ht="12.75" customHeight="1" x14ac:dyDescent="0.2">
      <c r="A399" s="153"/>
      <c r="C399" s="414"/>
      <c r="D399" s="414"/>
      <c r="E399" s="414"/>
      <c r="F399" s="414"/>
      <c r="G399" s="414"/>
      <c r="H399" s="414"/>
      <c r="I399" s="414"/>
      <c r="J399" s="414"/>
      <c r="K399" s="414"/>
      <c r="L399" s="414"/>
      <c r="O399" s="414"/>
      <c r="P399" s="412"/>
      <c r="AC399" s="419"/>
    </row>
    <row r="400" spans="1:29" s="402" customFormat="1" ht="12.75" customHeight="1" x14ac:dyDescent="0.2">
      <c r="A400" s="153"/>
      <c r="C400" s="414"/>
      <c r="D400" s="414"/>
      <c r="E400" s="414"/>
      <c r="F400" s="414"/>
      <c r="G400" s="414"/>
      <c r="H400" s="414"/>
      <c r="I400" s="414"/>
      <c r="J400" s="414"/>
      <c r="K400" s="414"/>
      <c r="L400" s="414"/>
      <c r="O400" s="414"/>
      <c r="P400" s="412"/>
      <c r="AC400" s="419"/>
    </row>
    <row r="401" spans="1:29" s="402" customFormat="1" ht="12.75" customHeight="1" x14ac:dyDescent="0.2">
      <c r="A401" s="153"/>
      <c r="C401" s="414"/>
      <c r="D401" s="414"/>
      <c r="E401" s="414"/>
      <c r="F401" s="414"/>
      <c r="G401" s="414"/>
      <c r="H401" s="414"/>
      <c r="I401" s="414"/>
      <c r="J401" s="414"/>
      <c r="K401" s="414"/>
      <c r="L401" s="414"/>
      <c r="O401" s="414"/>
      <c r="P401" s="412"/>
      <c r="AC401" s="419"/>
    </row>
    <row r="402" spans="1:29" s="402" customFormat="1" ht="12.75" customHeight="1" x14ac:dyDescent="0.2">
      <c r="A402" s="153"/>
      <c r="C402" s="414"/>
      <c r="D402" s="414"/>
      <c r="E402" s="414"/>
      <c r="F402" s="414"/>
      <c r="G402" s="414"/>
      <c r="H402" s="414"/>
      <c r="I402" s="414"/>
      <c r="J402" s="414"/>
      <c r="K402" s="414"/>
      <c r="L402" s="414"/>
      <c r="O402" s="414"/>
      <c r="P402" s="412"/>
      <c r="AC402" s="419"/>
    </row>
    <row r="403" spans="1:29" s="402" customFormat="1" ht="12.75" customHeight="1" x14ac:dyDescent="0.2">
      <c r="A403" s="153"/>
      <c r="C403" s="414"/>
      <c r="D403" s="414"/>
      <c r="E403" s="414"/>
      <c r="F403" s="414"/>
      <c r="G403" s="414"/>
      <c r="H403" s="414"/>
      <c r="I403" s="414"/>
      <c r="J403" s="414"/>
      <c r="K403" s="414"/>
      <c r="L403" s="414"/>
      <c r="O403" s="414"/>
      <c r="P403" s="412"/>
      <c r="AC403" s="419"/>
    </row>
    <row r="404" spans="1:29" s="402" customFormat="1" ht="12.75" customHeight="1" x14ac:dyDescent="0.2">
      <c r="A404" s="153"/>
      <c r="C404" s="414"/>
      <c r="D404" s="414"/>
      <c r="E404" s="414"/>
      <c r="F404" s="414"/>
      <c r="G404" s="414"/>
      <c r="H404" s="414"/>
      <c r="I404" s="414"/>
      <c r="J404" s="414"/>
      <c r="K404" s="414"/>
      <c r="L404" s="414"/>
      <c r="O404" s="414"/>
      <c r="P404" s="412"/>
      <c r="AC404" s="419"/>
    </row>
    <row r="405" spans="1:29" s="402" customFormat="1" ht="12.75" customHeight="1" x14ac:dyDescent="0.2">
      <c r="A405" s="153"/>
      <c r="C405" s="414"/>
      <c r="D405" s="414"/>
      <c r="E405" s="414"/>
      <c r="F405" s="414"/>
      <c r="G405" s="414"/>
      <c r="H405" s="414"/>
      <c r="I405" s="414"/>
      <c r="J405" s="414"/>
      <c r="K405" s="414"/>
      <c r="L405" s="414"/>
      <c r="O405" s="414"/>
      <c r="P405" s="412"/>
      <c r="AC405" s="419"/>
    </row>
    <row r="406" spans="1:29" s="402" customFormat="1" ht="12.75" customHeight="1" x14ac:dyDescent="0.2">
      <c r="A406" s="153"/>
      <c r="C406" s="414"/>
      <c r="D406" s="414"/>
      <c r="E406" s="414"/>
      <c r="F406" s="414"/>
      <c r="G406" s="414"/>
      <c r="H406" s="414"/>
      <c r="I406" s="414"/>
      <c r="J406" s="414"/>
      <c r="K406" s="414"/>
      <c r="L406" s="414"/>
      <c r="O406" s="414"/>
      <c r="P406" s="412"/>
      <c r="AC406" s="419"/>
    </row>
    <row r="407" spans="1:29" s="402" customFormat="1" ht="12.75" customHeight="1" x14ac:dyDescent="0.2">
      <c r="A407" s="153"/>
      <c r="C407" s="414"/>
      <c r="D407" s="414"/>
      <c r="E407" s="414"/>
      <c r="F407" s="414"/>
      <c r="G407" s="414"/>
      <c r="H407" s="414"/>
      <c r="I407" s="414"/>
      <c r="J407" s="414"/>
      <c r="K407" s="414"/>
      <c r="L407" s="414"/>
      <c r="O407" s="414"/>
      <c r="P407" s="412"/>
      <c r="AC407" s="419"/>
    </row>
    <row r="408" spans="1:29" s="402" customFormat="1" ht="12.75" customHeight="1" x14ac:dyDescent="0.2">
      <c r="A408" s="153"/>
      <c r="C408" s="414"/>
      <c r="D408" s="414"/>
      <c r="E408" s="414"/>
      <c r="F408" s="414"/>
      <c r="G408" s="414"/>
      <c r="H408" s="414"/>
      <c r="I408" s="414"/>
      <c r="J408" s="414"/>
      <c r="K408" s="414"/>
      <c r="L408" s="414"/>
      <c r="O408" s="414"/>
      <c r="P408" s="412"/>
      <c r="AC408" s="419"/>
    </row>
    <row r="409" spans="1:29" s="402" customFormat="1" ht="12.75" customHeight="1" x14ac:dyDescent="0.2">
      <c r="A409" s="153"/>
      <c r="C409" s="414"/>
      <c r="D409" s="414"/>
      <c r="E409" s="414"/>
      <c r="F409" s="414"/>
      <c r="G409" s="414"/>
      <c r="H409" s="414"/>
      <c r="I409" s="414"/>
      <c r="J409" s="414"/>
      <c r="K409" s="414"/>
      <c r="L409" s="414"/>
      <c r="O409" s="414"/>
      <c r="P409" s="412"/>
      <c r="AC409" s="419"/>
    </row>
    <row r="410" spans="1:29" s="402" customFormat="1" ht="12.75" customHeight="1" x14ac:dyDescent="0.2">
      <c r="A410" s="153"/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O410" s="414"/>
      <c r="P410" s="412"/>
      <c r="AC410" s="419"/>
    </row>
    <row r="411" spans="1:29" s="402" customFormat="1" ht="12.75" customHeight="1" x14ac:dyDescent="0.2">
      <c r="A411" s="153"/>
      <c r="C411" s="414"/>
      <c r="D411" s="414"/>
      <c r="E411" s="414"/>
      <c r="F411" s="414"/>
      <c r="G411" s="414"/>
      <c r="H411" s="414"/>
      <c r="I411" s="414"/>
      <c r="J411" s="414"/>
      <c r="K411" s="414"/>
      <c r="L411" s="414"/>
      <c r="O411" s="414"/>
      <c r="P411" s="412"/>
      <c r="AC411" s="419"/>
    </row>
    <row r="412" spans="1:29" s="402" customFormat="1" ht="12.75" customHeight="1" x14ac:dyDescent="0.2">
      <c r="A412" s="153"/>
      <c r="C412" s="414"/>
      <c r="D412" s="414"/>
      <c r="E412" s="414"/>
      <c r="F412" s="414"/>
      <c r="G412" s="414"/>
      <c r="H412" s="414"/>
      <c r="I412" s="414"/>
      <c r="J412" s="414"/>
      <c r="K412" s="414"/>
      <c r="L412" s="414"/>
      <c r="O412" s="414"/>
      <c r="P412" s="412"/>
      <c r="AC412" s="419"/>
    </row>
    <row r="413" spans="1:29" s="402" customFormat="1" ht="12.75" customHeight="1" x14ac:dyDescent="0.2">
      <c r="A413" s="153"/>
      <c r="C413" s="414"/>
      <c r="D413" s="414"/>
      <c r="E413" s="414"/>
      <c r="F413" s="414"/>
      <c r="G413" s="414"/>
      <c r="H413" s="414"/>
      <c r="I413" s="414"/>
      <c r="J413" s="414"/>
      <c r="K413" s="414"/>
      <c r="L413" s="414"/>
      <c r="O413" s="414"/>
      <c r="P413" s="412"/>
      <c r="AC413" s="419"/>
    </row>
    <row r="414" spans="1:29" s="402" customFormat="1" ht="12.75" customHeight="1" x14ac:dyDescent="0.2">
      <c r="A414" s="153"/>
      <c r="C414" s="414"/>
      <c r="D414" s="414"/>
      <c r="E414" s="414"/>
      <c r="F414" s="414"/>
      <c r="G414" s="414"/>
      <c r="H414" s="414"/>
      <c r="I414" s="414"/>
      <c r="J414" s="414"/>
      <c r="K414" s="414"/>
      <c r="L414" s="414"/>
      <c r="O414" s="414"/>
      <c r="P414" s="412"/>
      <c r="AC414" s="419"/>
    </row>
    <row r="415" spans="1:29" s="402" customFormat="1" ht="12.75" customHeight="1" x14ac:dyDescent="0.2">
      <c r="A415" s="153"/>
      <c r="C415" s="414"/>
      <c r="D415" s="414"/>
      <c r="E415" s="414"/>
      <c r="F415" s="414"/>
      <c r="G415" s="414"/>
      <c r="H415" s="414"/>
      <c r="I415" s="414"/>
      <c r="J415" s="414"/>
      <c r="K415" s="414"/>
      <c r="L415" s="414"/>
      <c r="O415" s="414"/>
      <c r="P415" s="412"/>
      <c r="AC415" s="419"/>
    </row>
    <row r="416" spans="1:29" s="402" customFormat="1" ht="12.75" customHeight="1" x14ac:dyDescent="0.2">
      <c r="A416" s="153"/>
      <c r="C416" s="414"/>
      <c r="D416" s="414"/>
      <c r="E416" s="414"/>
      <c r="F416" s="414"/>
      <c r="G416" s="414"/>
      <c r="H416" s="414"/>
      <c r="I416" s="414"/>
      <c r="J416" s="414"/>
      <c r="K416" s="414"/>
      <c r="L416" s="414"/>
      <c r="O416" s="414"/>
      <c r="P416" s="412"/>
      <c r="AC416" s="419"/>
    </row>
    <row r="417" spans="1:29" s="402" customFormat="1" ht="12.75" customHeight="1" x14ac:dyDescent="0.2">
      <c r="A417" s="153"/>
      <c r="C417" s="414"/>
      <c r="D417" s="414"/>
      <c r="E417" s="414"/>
      <c r="F417" s="414"/>
      <c r="G417" s="414"/>
      <c r="H417" s="414"/>
      <c r="I417" s="414"/>
      <c r="J417" s="414"/>
      <c r="K417" s="414"/>
      <c r="L417" s="414"/>
      <c r="O417" s="414"/>
      <c r="P417" s="412"/>
      <c r="AC417" s="419"/>
    </row>
    <row r="418" spans="1:29" s="402" customFormat="1" ht="12.75" customHeight="1" x14ac:dyDescent="0.2">
      <c r="A418" s="153"/>
      <c r="C418" s="414"/>
      <c r="D418" s="414"/>
      <c r="E418" s="414"/>
      <c r="F418" s="414"/>
      <c r="G418" s="414"/>
      <c r="H418" s="414"/>
      <c r="I418" s="414"/>
      <c r="J418" s="414"/>
      <c r="K418" s="414"/>
      <c r="L418" s="414"/>
      <c r="O418" s="414"/>
      <c r="P418" s="412"/>
      <c r="AC418" s="419"/>
    </row>
    <row r="419" spans="1:29" s="402" customFormat="1" ht="12.75" customHeight="1" x14ac:dyDescent="0.2">
      <c r="A419" s="153"/>
      <c r="C419" s="414"/>
      <c r="D419" s="414"/>
      <c r="E419" s="414"/>
      <c r="F419" s="414"/>
      <c r="G419" s="414"/>
      <c r="H419" s="414"/>
      <c r="I419" s="414"/>
      <c r="J419" s="414"/>
      <c r="K419" s="414"/>
      <c r="L419" s="414"/>
      <c r="O419" s="414"/>
      <c r="P419" s="412"/>
      <c r="AC419" s="419"/>
    </row>
    <row r="420" spans="1:29" s="402" customFormat="1" ht="12.75" customHeight="1" x14ac:dyDescent="0.2">
      <c r="A420" s="153"/>
      <c r="C420" s="414"/>
      <c r="D420" s="414"/>
      <c r="E420" s="414"/>
      <c r="F420" s="414"/>
      <c r="G420" s="414"/>
      <c r="H420" s="414"/>
      <c r="I420" s="414"/>
      <c r="J420" s="414"/>
      <c r="K420" s="414"/>
      <c r="L420" s="414"/>
      <c r="O420" s="414"/>
      <c r="P420" s="412"/>
      <c r="AC420" s="419"/>
    </row>
    <row r="421" spans="1:29" s="402" customFormat="1" ht="12.75" customHeight="1" x14ac:dyDescent="0.2">
      <c r="A421" s="153"/>
      <c r="C421" s="414"/>
      <c r="D421" s="414"/>
      <c r="E421" s="414"/>
      <c r="F421" s="414"/>
      <c r="G421" s="414"/>
      <c r="H421" s="414"/>
      <c r="I421" s="414"/>
      <c r="J421" s="414"/>
      <c r="K421" s="414"/>
      <c r="L421" s="414"/>
      <c r="O421" s="414"/>
      <c r="P421" s="412"/>
      <c r="AC421" s="419"/>
    </row>
    <row r="422" spans="1:29" s="402" customFormat="1" ht="12.75" customHeight="1" x14ac:dyDescent="0.2">
      <c r="A422" s="153"/>
      <c r="C422" s="414"/>
      <c r="D422" s="414"/>
      <c r="E422" s="414"/>
      <c r="F422" s="414"/>
      <c r="G422" s="414"/>
      <c r="H422" s="414"/>
      <c r="I422" s="414"/>
      <c r="J422" s="414"/>
      <c r="K422" s="414"/>
      <c r="L422" s="414"/>
      <c r="O422" s="414"/>
      <c r="P422" s="412"/>
      <c r="AC422" s="419"/>
    </row>
    <row r="423" spans="1:29" s="402" customFormat="1" ht="12.75" customHeight="1" x14ac:dyDescent="0.2">
      <c r="A423" s="153"/>
      <c r="C423" s="414"/>
      <c r="D423" s="414"/>
      <c r="E423" s="414"/>
      <c r="F423" s="414"/>
      <c r="G423" s="414"/>
      <c r="H423" s="414"/>
      <c r="I423" s="414"/>
      <c r="J423" s="414"/>
      <c r="K423" s="414"/>
      <c r="L423" s="414"/>
      <c r="O423" s="414"/>
      <c r="P423" s="412"/>
      <c r="AC423" s="419"/>
    </row>
    <row r="424" spans="1:29" s="402" customFormat="1" ht="12.75" customHeight="1" x14ac:dyDescent="0.2">
      <c r="A424" s="153"/>
      <c r="C424" s="414"/>
      <c r="D424" s="414"/>
      <c r="E424" s="414"/>
      <c r="F424" s="414"/>
      <c r="G424" s="414"/>
      <c r="H424" s="414"/>
      <c r="I424" s="414"/>
      <c r="J424" s="414"/>
      <c r="K424" s="414"/>
      <c r="L424" s="414"/>
      <c r="O424" s="414"/>
      <c r="P424" s="412"/>
      <c r="AC424" s="419"/>
    </row>
    <row r="425" spans="1:29" s="402" customFormat="1" ht="12.75" customHeight="1" x14ac:dyDescent="0.2">
      <c r="A425" s="153"/>
      <c r="C425" s="414"/>
      <c r="D425" s="414"/>
      <c r="E425" s="414"/>
      <c r="F425" s="414"/>
      <c r="G425" s="414"/>
      <c r="H425" s="414"/>
      <c r="I425" s="414"/>
      <c r="J425" s="414"/>
      <c r="K425" s="414"/>
      <c r="L425" s="414"/>
      <c r="O425" s="414"/>
      <c r="P425" s="412"/>
      <c r="AC425" s="419"/>
    </row>
    <row r="426" spans="1:29" s="402" customFormat="1" ht="12.75" customHeight="1" x14ac:dyDescent="0.2">
      <c r="A426" s="153"/>
      <c r="C426" s="414"/>
      <c r="D426" s="414"/>
      <c r="E426" s="414"/>
      <c r="F426" s="414"/>
      <c r="G426" s="414"/>
      <c r="H426" s="414"/>
      <c r="I426" s="414"/>
      <c r="J426" s="414"/>
      <c r="K426" s="414"/>
      <c r="L426" s="414"/>
      <c r="O426" s="414"/>
      <c r="P426" s="412"/>
      <c r="AC426" s="419"/>
    </row>
    <row r="427" spans="1:29" s="402" customFormat="1" ht="12.75" customHeight="1" x14ac:dyDescent="0.2">
      <c r="A427" s="153"/>
      <c r="C427" s="414"/>
      <c r="D427" s="414"/>
      <c r="E427" s="414"/>
      <c r="F427" s="414"/>
      <c r="G427" s="414"/>
      <c r="H427" s="414"/>
      <c r="I427" s="414"/>
      <c r="J427" s="414"/>
      <c r="K427" s="414"/>
      <c r="L427" s="414"/>
      <c r="O427" s="414"/>
      <c r="P427" s="412"/>
      <c r="AC427" s="419"/>
    </row>
    <row r="428" spans="1:29" s="402" customFormat="1" ht="12.75" customHeight="1" x14ac:dyDescent="0.2">
      <c r="A428" s="153"/>
      <c r="C428" s="414"/>
      <c r="D428" s="414"/>
      <c r="E428" s="414"/>
      <c r="F428" s="414"/>
      <c r="G428" s="414"/>
      <c r="H428" s="414"/>
      <c r="I428" s="414"/>
      <c r="J428" s="414"/>
      <c r="K428" s="414"/>
      <c r="L428" s="414"/>
      <c r="O428" s="414"/>
      <c r="P428" s="412"/>
      <c r="AC428" s="419"/>
    </row>
    <row r="429" spans="1:29" s="402" customFormat="1" ht="12.75" customHeight="1" x14ac:dyDescent="0.2">
      <c r="A429" s="153"/>
      <c r="C429" s="414"/>
      <c r="D429" s="414"/>
      <c r="E429" s="414"/>
      <c r="F429" s="414"/>
      <c r="G429" s="414"/>
      <c r="H429" s="414"/>
      <c r="I429" s="414"/>
      <c r="J429" s="414"/>
      <c r="K429" s="414"/>
      <c r="L429" s="414"/>
      <c r="O429" s="414"/>
      <c r="P429" s="412"/>
      <c r="AC429" s="419"/>
    </row>
    <row r="430" spans="1:29" s="402" customFormat="1" ht="12.75" customHeight="1" x14ac:dyDescent="0.2">
      <c r="A430" s="153"/>
      <c r="C430" s="414"/>
      <c r="D430" s="414"/>
      <c r="E430" s="414"/>
      <c r="F430" s="414"/>
      <c r="G430" s="414"/>
      <c r="H430" s="414"/>
      <c r="I430" s="414"/>
      <c r="J430" s="414"/>
      <c r="K430" s="414"/>
      <c r="L430" s="414"/>
      <c r="O430" s="414"/>
      <c r="P430" s="412"/>
      <c r="AC430" s="419"/>
    </row>
    <row r="431" spans="1:29" s="402" customFormat="1" ht="12.75" customHeight="1" x14ac:dyDescent="0.2">
      <c r="A431" s="153"/>
      <c r="C431" s="414"/>
      <c r="D431" s="414"/>
      <c r="E431" s="414"/>
      <c r="F431" s="414"/>
      <c r="G431" s="414"/>
      <c r="H431" s="414"/>
      <c r="I431" s="414"/>
      <c r="J431" s="414"/>
      <c r="K431" s="414"/>
      <c r="L431" s="414"/>
      <c r="O431" s="414"/>
      <c r="P431" s="412"/>
      <c r="AC431" s="419"/>
    </row>
    <row r="432" spans="1:29" s="402" customFormat="1" ht="12.75" customHeight="1" x14ac:dyDescent="0.2">
      <c r="A432" s="153"/>
      <c r="C432" s="414"/>
      <c r="D432" s="414"/>
      <c r="E432" s="414"/>
      <c r="F432" s="414"/>
      <c r="G432" s="414"/>
      <c r="H432" s="414"/>
      <c r="I432" s="414"/>
      <c r="J432" s="414"/>
      <c r="K432" s="414"/>
      <c r="L432" s="414"/>
      <c r="O432" s="414"/>
      <c r="P432" s="412"/>
      <c r="AC432" s="419"/>
    </row>
    <row r="433" spans="1:29" s="402" customFormat="1" ht="12.75" customHeight="1" x14ac:dyDescent="0.2">
      <c r="A433" s="153"/>
      <c r="C433" s="414"/>
      <c r="D433" s="414"/>
      <c r="E433" s="414"/>
      <c r="F433" s="414"/>
      <c r="G433" s="414"/>
      <c r="H433" s="414"/>
      <c r="I433" s="414"/>
      <c r="J433" s="414"/>
      <c r="K433" s="414"/>
      <c r="L433" s="414"/>
      <c r="O433" s="414"/>
      <c r="P433" s="412"/>
      <c r="AC433" s="419"/>
    </row>
    <row r="434" spans="1:29" s="402" customFormat="1" ht="12.75" customHeight="1" x14ac:dyDescent="0.2">
      <c r="A434" s="153"/>
      <c r="C434" s="414"/>
      <c r="D434" s="414"/>
      <c r="E434" s="414"/>
      <c r="F434" s="414"/>
      <c r="G434" s="414"/>
      <c r="H434" s="414"/>
      <c r="I434" s="414"/>
      <c r="J434" s="414"/>
      <c r="K434" s="414"/>
      <c r="L434" s="414"/>
      <c r="O434" s="414"/>
      <c r="P434" s="412"/>
      <c r="AC434" s="419"/>
    </row>
    <row r="435" spans="1:29" s="402" customFormat="1" ht="12.75" customHeight="1" x14ac:dyDescent="0.2">
      <c r="A435" s="153"/>
      <c r="C435" s="414"/>
      <c r="D435" s="414"/>
      <c r="E435" s="414"/>
      <c r="F435" s="414"/>
      <c r="G435" s="414"/>
      <c r="H435" s="414"/>
      <c r="I435" s="414"/>
      <c r="J435" s="414"/>
      <c r="K435" s="414"/>
      <c r="L435" s="414"/>
      <c r="O435" s="414"/>
      <c r="P435" s="412"/>
      <c r="AC435" s="419"/>
    </row>
    <row r="436" spans="1:29" s="402" customFormat="1" ht="12.75" customHeight="1" x14ac:dyDescent="0.2">
      <c r="A436" s="153"/>
      <c r="C436" s="414"/>
      <c r="D436" s="414"/>
      <c r="E436" s="414"/>
      <c r="F436" s="414"/>
      <c r="G436" s="414"/>
      <c r="H436" s="414"/>
      <c r="I436" s="414"/>
      <c r="J436" s="414"/>
      <c r="K436" s="414"/>
      <c r="L436" s="414"/>
      <c r="O436" s="414"/>
      <c r="P436" s="412"/>
      <c r="AC436" s="419"/>
    </row>
    <row r="437" spans="1:29" s="402" customFormat="1" ht="12.75" customHeight="1" x14ac:dyDescent="0.2">
      <c r="A437" s="153"/>
      <c r="C437" s="414"/>
      <c r="D437" s="414"/>
      <c r="E437" s="414"/>
      <c r="F437" s="414"/>
      <c r="G437" s="414"/>
      <c r="H437" s="414"/>
      <c r="I437" s="414"/>
      <c r="J437" s="414"/>
      <c r="K437" s="414"/>
      <c r="L437" s="414"/>
      <c r="O437" s="414"/>
      <c r="P437" s="412"/>
      <c r="AC437" s="419"/>
    </row>
    <row r="438" spans="1:29" s="402" customFormat="1" ht="12.75" customHeight="1" x14ac:dyDescent="0.2">
      <c r="A438" s="153"/>
      <c r="C438" s="414"/>
      <c r="D438" s="414"/>
      <c r="E438" s="414"/>
      <c r="F438" s="414"/>
      <c r="G438" s="414"/>
      <c r="H438" s="414"/>
      <c r="I438" s="414"/>
      <c r="J438" s="414"/>
      <c r="K438" s="414"/>
      <c r="L438" s="414"/>
      <c r="O438" s="414"/>
      <c r="P438" s="412"/>
      <c r="AC438" s="419"/>
    </row>
    <row r="439" spans="1:29" s="402" customFormat="1" ht="12.75" customHeight="1" x14ac:dyDescent="0.2">
      <c r="A439" s="153"/>
      <c r="C439" s="414"/>
      <c r="D439" s="414"/>
      <c r="E439" s="414"/>
      <c r="F439" s="414"/>
      <c r="G439" s="414"/>
      <c r="H439" s="414"/>
      <c r="I439" s="414"/>
      <c r="J439" s="414"/>
      <c r="K439" s="414"/>
      <c r="L439" s="414"/>
      <c r="O439" s="414"/>
      <c r="P439" s="412"/>
      <c r="AC439" s="419"/>
    </row>
    <row r="440" spans="1:29" s="402" customFormat="1" ht="12.75" customHeight="1" x14ac:dyDescent="0.2">
      <c r="A440" s="153"/>
      <c r="C440" s="414"/>
      <c r="D440" s="414"/>
      <c r="E440" s="414"/>
      <c r="F440" s="414"/>
      <c r="G440" s="414"/>
      <c r="H440" s="414"/>
      <c r="I440" s="414"/>
      <c r="J440" s="414"/>
      <c r="K440" s="414"/>
      <c r="L440" s="414"/>
      <c r="O440" s="414"/>
      <c r="P440" s="412"/>
      <c r="AC440" s="419"/>
    </row>
    <row r="441" spans="1:29" s="402" customFormat="1" ht="12.75" customHeight="1" x14ac:dyDescent="0.2">
      <c r="A441" s="153"/>
      <c r="C441" s="414"/>
      <c r="D441" s="414"/>
      <c r="E441" s="414"/>
      <c r="F441" s="414"/>
      <c r="G441" s="414"/>
      <c r="H441" s="414"/>
      <c r="I441" s="414"/>
      <c r="J441" s="414"/>
      <c r="K441" s="414"/>
      <c r="L441" s="414"/>
      <c r="O441" s="414"/>
      <c r="P441" s="412"/>
      <c r="AC441" s="419"/>
    </row>
    <row r="442" spans="1:29" s="402" customFormat="1" ht="12.75" customHeight="1" x14ac:dyDescent="0.2">
      <c r="A442" s="153"/>
      <c r="C442" s="414"/>
      <c r="D442" s="414"/>
      <c r="E442" s="414"/>
      <c r="F442" s="414"/>
      <c r="G442" s="414"/>
      <c r="H442" s="414"/>
      <c r="I442" s="414"/>
      <c r="J442" s="414"/>
      <c r="K442" s="414"/>
      <c r="L442" s="414"/>
      <c r="O442" s="414"/>
      <c r="P442" s="412"/>
      <c r="AC442" s="419"/>
    </row>
    <row r="443" spans="1:29" s="402" customFormat="1" ht="12.75" customHeight="1" x14ac:dyDescent="0.2">
      <c r="A443" s="153"/>
      <c r="C443" s="414"/>
      <c r="D443" s="414"/>
      <c r="E443" s="414"/>
      <c r="F443" s="414"/>
      <c r="G443" s="414"/>
      <c r="H443" s="414"/>
      <c r="I443" s="414"/>
      <c r="J443" s="414"/>
      <c r="K443" s="414"/>
      <c r="L443" s="414"/>
      <c r="O443" s="414"/>
      <c r="P443" s="412"/>
      <c r="AC443" s="419"/>
    </row>
    <row r="444" spans="1:29" s="402" customFormat="1" ht="12.75" customHeight="1" x14ac:dyDescent="0.2">
      <c r="A444" s="153"/>
      <c r="C444" s="414"/>
      <c r="D444" s="414"/>
      <c r="E444" s="414"/>
      <c r="F444" s="414"/>
      <c r="G444" s="414"/>
      <c r="H444" s="414"/>
      <c r="I444" s="414"/>
      <c r="J444" s="414"/>
      <c r="K444" s="414"/>
      <c r="L444" s="414"/>
      <c r="O444" s="414"/>
      <c r="P444" s="412"/>
      <c r="AC444" s="419"/>
    </row>
    <row r="445" spans="1:29" s="402" customFormat="1" ht="12.75" customHeight="1" x14ac:dyDescent="0.2">
      <c r="A445" s="153"/>
      <c r="C445" s="414"/>
      <c r="D445" s="414"/>
      <c r="E445" s="414"/>
      <c r="F445" s="414"/>
      <c r="G445" s="414"/>
      <c r="H445" s="414"/>
      <c r="I445" s="414"/>
      <c r="J445" s="414"/>
      <c r="K445" s="414"/>
      <c r="L445" s="414"/>
      <c r="O445" s="414"/>
      <c r="P445" s="412"/>
      <c r="AC445" s="419"/>
    </row>
    <row r="446" spans="1:29" s="402" customFormat="1" ht="12.75" customHeight="1" x14ac:dyDescent="0.2">
      <c r="A446" s="153"/>
      <c r="C446" s="414"/>
      <c r="D446" s="414"/>
      <c r="E446" s="414"/>
      <c r="F446" s="414"/>
      <c r="G446" s="414"/>
      <c r="H446" s="414"/>
      <c r="I446" s="414"/>
      <c r="J446" s="414"/>
      <c r="K446" s="414"/>
      <c r="L446" s="414"/>
      <c r="O446" s="414"/>
      <c r="P446" s="412"/>
      <c r="AC446" s="419"/>
    </row>
    <row r="447" spans="1:29" s="402" customFormat="1" ht="12.75" customHeight="1" x14ac:dyDescent="0.2">
      <c r="A447" s="153"/>
      <c r="C447" s="414"/>
      <c r="D447" s="414"/>
      <c r="E447" s="414"/>
      <c r="F447" s="414"/>
      <c r="G447" s="414"/>
      <c r="H447" s="414"/>
      <c r="I447" s="414"/>
      <c r="J447" s="414"/>
      <c r="K447" s="414"/>
      <c r="L447" s="414"/>
      <c r="O447" s="414"/>
      <c r="P447" s="412"/>
      <c r="AC447" s="419"/>
    </row>
    <row r="448" spans="1:29" s="402" customFormat="1" ht="12.75" customHeight="1" x14ac:dyDescent="0.2">
      <c r="A448" s="153"/>
      <c r="C448" s="414"/>
      <c r="D448" s="414"/>
      <c r="E448" s="414"/>
      <c r="F448" s="414"/>
      <c r="G448" s="414"/>
      <c r="H448" s="414"/>
      <c r="I448" s="414"/>
      <c r="J448" s="414"/>
      <c r="K448" s="414"/>
      <c r="L448" s="414"/>
      <c r="O448" s="414"/>
      <c r="P448" s="412"/>
      <c r="AC448" s="419"/>
    </row>
    <row r="449" spans="1:29" s="402" customFormat="1" ht="12.75" customHeight="1" x14ac:dyDescent="0.2">
      <c r="A449" s="153"/>
      <c r="C449" s="414"/>
      <c r="D449" s="414"/>
      <c r="E449" s="414"/>
      <c r="F449" s="414"/>
      <c r="G449" s="414"/>
      <c r="H449" s="414"/>
      <c r="I449" s="414"/>
      <c r="J449" s="414"/>
      <c r="K449" s="414"/>
      <c r="L449" s="414"/>
      <c r="O449" s="414"/>
      <c r="P449" s="412"/>
      <c r="AC449" s="419"/>
    </row>
    <row r="450" spans="1:29" s="402" customFormat="1" ht="12.75" customHeight="1" x14ac:dyDescent="0.2">
      <c r="A450" s="153"/>
      <c r="C450" s="414"/>
      <c r="D450" s="414"/>
      <c r="E450" s="414"/>
      <c r="F450" s="414"/>
      <c r="G450" s="414"/>
      <c r="H450" s="414"/>
      <c r="I450" s="414"/>
      <c r="J450" s="414"/>
      <c r="K450" s="414"/>
      <c r="L450" s="414"/>
      <c r="O450" s="414"/>
      <c r="P450" s="412"/>
      <c r="AC450" s="419"/>
    </row>
    <row r="451" spans="1:29" s="402" customFormat="1" ht="12.75" customHeight="1" x14ac:dyDescent="0.2">
      <c r="A451" s="153"/>
      <c r="C451" s="414"/>
      <c r="D451" s="414"/>
      <c r="E451" s="414"/>
      <c r="F451" s="414"/>
      <c r="G451" s="414"/>
      <c r="H451" s="414"/>
      <c r="I451" s="414"/>
      <c r="J451" s="414"/>
      <c r="K451" s="414"/>
      <c r="L451" s="414"/>
      <c r="O451" s="414"/>
      <c r="P451" s="412"/>
      <c r="AC451" s="419"/>
    </row>
    <row r="452" spans="1:29" s="402" customFormat="1" ht="12.75" customHeight="1" x14ac:dyDescent="0.2">
      <c r="A452" s="153"/>
      <c r="C452" s="414"/>
      <c r="D452" s="414"/>
      <c r="E452" s="414"/>
      <c r="F452" s="414"/>
      <c r="G452" s="414"/>
      <c r="H452" s="414"/>
      <c r="I452" s="414"/>
      <c r="J452" s="414"/>
      <c r="K452" s="414"/>
      <c r="L452" s="414"/>
      <c r="O452" s="414"/>
      <c r="P452" s="412"/>
      <c r="AC452" s="419"/>
    </row>
    <row r="453" spans="1:29" s="402" customFormat="1" ht="12.75" customHeight="1" x14ac:dyDescent="0.2">
      <c r="A453" s="153"/>
      <c r="C453" s="414"/>
      <c r="D453" s="414"/>
      <c r="E453" s="414"/>
      <c r="F453" s="414"/>
      <c r="G453" s="414"/>
      <c r="H453" s="414"/>
      <c r="I453" s="414"/>
      <c r="J453" s="414"/>
      <c r="K453" s="414"/>
      <c r="L453" s="414"/>
      <c r="O453" s="414"/>
      <c r="P453" s="412"/>
      <c r="AC453" s="419"/>
    </row>
    <row r="454" spans="1:29" s="402" customFormat="1" ht="12.75" customHeight="1" x14ac:dyDescent="0.2">
      <c r="A454" s="153"/>
      <c r="C454" s="414"/>
      <c r="D454" s="414"/>
      <c r="E454" s="414"/>
      <c r="F454" s="414"/>
      <c r="G454" s="414"/>
      <c r="H454" s="414"/>
      <c r="I454" s="414"/>
      <c r="J454" s="414"/>
      <c r="K454" s="414"/>
      <c r="L454" s="414"/>
      <c r="O454" s="414"/>
      <c r="P454" s="412"/>
      <c r="AC454" s="419"/>
    </row>
    <row r="455" spans="1:29" s="402" customFormat="1" ht="12.75" customHeight="1" x14ac:dyDescent="0.2">
      <c r="A455" s="153"/>
      <c r="C455" s="414"/>
      <c r="D455" s="414"/>
      <c r="E455" s="414"/>
      <c r="F455" s="414"/>
      <c r="G455" s="414"/>
      <c r="H455" s="414"/>
      <c r="I455" s="414"/>
      <c r="J455" s="414"/>
      <c r="K455" s="414"/>
      <c r="L455" s="414"/>
      <c r="O455" s="414"/>
      <c r="P455" s="412"/>
      <c r="AC455" s="419"/>
    </row>
    <row r="456" spans="1:29" s="402" customFormat="1" ht="12.75" customHeight="1" x14ac:dyDescent="0.2">
      <c r="A456" s="153"/>
      <c r="C456" s="414"/>
      <c r="D456" s="414"/>
      <c r="E456" s="414"/>
      <c r="F456" s="414"/>
      <c r="G456" s="414"/>
      <c r="H456" s="414"/>
      <c r="I456" s="414"/>
      <c r="J456" s="414"/>
      <c r="K456" s="414"/>
      <c r="L456" s="414"/>
      <c r="O456" s="414"/>
      <c r="P456" s="412"/>
      <c r="AC456" s="419"/>
    </row>
    <row r="457" spans="1:29" s="402" customFormat="1" ht="12.75" customHeight="1" x14ac:dyDescent="0.2">
      <c r="A457" s="153"/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O457" s="414"/>
      <c r="P457" s="412"/>
      <c r="AC457" s="419"/>
    </row>
    <row r="458" spans="1:29" s="402" customFormat="1" ht="12.75" customHeight="1" x14ac:dyDescent="0.2">
      <c r="A458" s="153"/>
      <c r="C458" s="414"/>
      <c r="D458" s="414"/>
      <c r="E458" s="414"/>
      <c r="F458" s="414"/>
      <c r="G458" s="414"/>
      <c r="H458" s="414"/>
      <c r="I458" s="414"/>
      <c r="J458" s="414"/>
      <c r="K458" s="414"/>
      <c r="L458" s="414"/>
      <c r="O458" s="414"/>
      <c r="P458" s="412"/>
      <c r="AC458" s="419"/>
    </row>
    <row r="459" spans="1:29" s="402" customFormat="1" ht="12.75" customHeight="1" x14ac:dyDescent="0.2">
      <c r="A459" s="153"/>
      <c r="C459" s="414"/>
      <c r="D459" s="414"/>
      <c r="E459" s="414"/>
      <c r="F459" s="414"/>
      <c r="G459" s="414"/>
      <c r="H459" s="414"/>
      <c r="I459" s="414"/>
      <c r="J459" s="414"/>
      <c r="K459" s="414"/>
      <c r="L459" s="414"/>
      <c r="O459" s="414"/>
      <c r="P459" s="412"/>
      <c r="AC459" s="419"/>
    </row>
    <row r="460" spans="1:29" s="402" customFormat="1" ht="12.75" customHeight="1" x14ac:dyDescent="0.2">
      <c r="A460" s="153"/>
      <c r="C460" s="414"/>
      <c r="D460" s="414"/>
      <c r="E460" s="414"/>
      <c r="F460" s="414"/>
      <c r="G460" s="414"/>
      <c r="H460" s="414"/>
      <c r="I460" s="414"/>
      <c r="J460" s="414"/>
      <c r="K460" s="414"/>
      <c r="L460" s="414"/>
      <c r="O460" s="414"/>
      <c r="P460" s="412"/>
      <c r="AC460" s="419"/>
    </row>
    <row r="461" spans="1:29" s="402" customFormat="1" ht="12.75" customHeight="1" x14ac:dyDescent="0.2">
      <c r="A461" s="153"/>
      <c r="C461" s="414"/>
      <c r="D461" s="414"/>
      <c r="E461" s="414"/>
      <c r="F461" s="414"/>
      <c r="G461" s="414"/>
      <c r="H461" s="414"/>
      <c r="I461" s="414"/>
      <c r="J461" s="414"/>
      <c r="K461" s="414"/>
      <c r="L461" s="414"/>
      <c r="O461" s="414"/>
      <c r="P461" s="412"/>
      <c r="AC461" s="419"/>
    </row>
    <row r="462" spans="1:29" s="402" customFormat="1" ht="12.75" customHeight="1" x14ac:dyDescent="0.2">
      <c r="A462" s="153"/>
      <c r="C462" s="414"/>
      <c r="D462" s="414"/>
      <c r="E462" s="414"/>
      <c r="F462" s="414"/>
      <c r="G462" s="414"/>
      <c r="H462" s="414"/>
      <c r="I462" s="414"/>
      <c r="J462" s="414"/>
      <c r="K462" s="414"/>
      <c r="L462" s="414"/>
      <c r="O462" s="414"/>
      <c r="P462" s="412"/>
      <c r="AC462" s="419"/>
    </row>
    <row r="463" spans="1:29" s="402" customFormat="1" ht="12.75" customHeight="1" x14ac:dyDescent="0.2">
      <c r="A463" s="153"/>
      <c r="C463" s="414"/>
      <c r="D463" s="414"/>
      <c r="E463" s="414"/>
      <c r="F463" s="414"/>
      <c r="G463" s="414"/>
      <c r="H463" s="414"/>
      <c r="I463" s="414"/>
      <c r="J463" s="414"/>
      <c r="K463" s="414"/>
      <c r="L463" s="414"/>
      <c r="O463" s="414"/>
      <c r="P463" s="412"/>
      <c r="AC463" s="419"/>
    </row>
    <row r="464" spans="1:29" s="402" customFormat="1" ht="12.75" customHeight="1" x14ac:dyDescent="0.2">
      <c r="A464" s="153"/>
      <c r="C464" s="414"/>
      <c r="D464" s="414"/>
      <c r="E464" s="414"/>
      <c r="F464" s="414"/>
      <c r="G464" s="414"/>
      <c r="H464" s="414"/>
      <c r="I464" s="414"/>
      <c r="J464" s="414"/>
      <c r="K464" s="414"/>
      <c r="L464" s="414"/>
      <c r="O464" s="414"/>
      <c r="P464" s="412"/>
      <c r="AC464" s="419"/>
    </row>
    <row r="465" spans="1:29" s="402" customFormat="1" ht="12.75" customHeight="1" x14ac:dyDescent="0.2">
      <c r="A465" s="153"/>
      <c r="C465" s="414"/>
      <c r="D465" s="414"/>
      <c r="E465" s="414"/>
      <c r="F465" s="414"/>
      <c r="G465" s="414"/>
      <c r="H465" s="414"/>
      <c r="I465" s="414"/>
      <c r="J465" s="414"/>
      <c r="K465" s="414"/>
      <c r="L465" s="414"/>
      <c r="O465" s="414"/>
      <c r="P465" s="412"/>
      <c r="AC465" s="419"/>
    </row>
    <row r="466" spans="1:29" s="402" customFormat="1" ht="12.75" customHeight="1" x14ac:dyDescent="0.2">
      <c r="A466" s="153"/>
      <c r="C466" s="414"/>
      <c r="D466" s="414"/>
      <c r="E466" s="414"/>
      <c r="F466" s="414"/>
      <c r="G466" s="414"/>
      <c r="H466" s="414"/>
      <c r="I466" s="414"/>
      <c r="J466" s="414"/>
      <c r="K466" s="414"/>
      <c r="L466" s="414"/>
      <c r="O466" s="414"/>
      <c r="P466" s="412"/>
      <c r="AC466" s="419"/>
    </row>
    <row r="467" spans="1:29" s="402" customFormat="1" ht="12.75" customHeight="1" x14ac:dyDescent="0.2">
      <c r="A467" s="153"/>
      <c r="C467" s="414"/>
      <c r="D467" s="414"/>
      <c r="E467" s="414"/>
      <c r="F467" s="414"/>
      <c r="G467" s="414"/>
      <c r="H467" s="414"/>
      <c r="I467" s="414"/>
      <c r="J467" s="414"/>
      <c r="K467" s="414"/>
      <c r="L467" s="414"/>
      <c r="O467" s="414"/>
      <c r="P467" s="412"/>
      <c r="AC467" s="419"/>
    </row>
    <row r="468" spans="1:29" s="402" customFormat="1" ht="12.75" customHeight="1" x14ac:dyDescent="0.2">
      <c r="A468" s="153"/>
      <c r="C468" s="414"/>
      <c r="D468" s="414"/>
      <c r="E468" s="414"/>
      <c r="F468" s="414"/>
      <c r="G468" s="414"/>
      <c r="H468" s="414"/>
      <c r="I468" s="414"/>
      <c r="J468" s="414"/>
      <c r="K468" s="414"/>
      <c r="L468" s="414"/>
      <c r="O468" s="414"/>
      <c r="P468" s="412"/>
      <c r="AC468" s="419"/>
    </row>
    <row r="469" spans="1:29" s="402" customFormat="1" ht="12.75" customHeight="1" x14ac:dyDescent="0.2">
      <c r="A469" s="153"/>
      <c r="C469" s="414"/>
      <c r="D469" s="414"/>
      <c r="E469" s="414"/>
      <c r="F469" s="414"/>
      <c r="G469" s="414"/>
      <c r="H469" s="414"/>
      <c r="I469" s="414"/>
      <c r="J469" s="414"/>
      <c r="K469" s="414"/>
      <c r="L469" s="414"/>
      <c r="O469" s="414"/>
      <c r="P469" s="412"/>
      <c r="AC469" s="419"/>
    </row>
    <row r="470" spans="1:29" s="402" customFormat="1" ht="12.75" customHeight="1" x14ac:dyDescent="0.2">
      <c r="A470" s="153"/>
      <c r="C470" s="414"/>
      <c r="D470" s="414"/>
      <c r="E470" s="414"/>
      <c r="F470" s="414"/>
      <c r="G470" s="414"/>
      <c r="H470" s="414"/>
      <c r="I470" s="414"/>
      <c r="J470" s="414"/>
      <c r="K470" s="414"/>
      <c r="L470" s="414"/>
      <c r="O470" s="414"/>
      <c r="P470" s="412"/>
      <c r="AC470" s="419"/>
    </row>
    <row r="471" spans="1:29" s="402" customFormat="1" ht="12.75" customHeight="1" x14ac:dyDescent="0.2">
      <c r="A471" s="153"/>
      <c r="C471" s="414"/>
      <c r="D471" s="414"/>
      <c r="E471" s="414"/>
      <c r="F471" s="414"/>
      <c r="G471" s="414"/>
      <c r="H471" s="414"/>
      <c r="I471" s="414"/>
      <c r="J471" s="414"/>
      <c r="K471" s="414"/>
      <c r="L471" s="414"/>
      <c r="O471" s="414"/>
      <c r="P471" s="412"/>
      <c r="AC471" s="419"/>
    </row>
    <row r="472" spans="1:29" s="402" customFormat="1" ht="12.75" customHeight="1" x14ac:dyDescent="0.2">
      <c r="A472" s="153"/>
      <c r="C472" s="414"/>
      <c r="D472" s="414"/>
      <c r="E472" s="414"/>
      <c r="F472" s="414"/>
      <c r="G472" s="414"/>
      <c r="H472" s="414"/>
      <c r="I472" s="414"/>
      <c r="J472" s="414"/>
      <c r="K472" s="414"/>
      <c r="L472" s="414"/>
      <c r="O472" s="414"/>
      <c r="P472" s="412"/>
      <c r="AC472" s="419"/>
    </row>
    <row r="473" spans="1:29" s="402" customFormat="1" ht="12.75" customHeight="1" x14ac:dyDescent="0.2">
      <c r="A473" s="153"/>
      <c r="C473" s="414"/>
      <c r="D473" s="414"/>
      <c r="E473" s="414"/>
      <c r="F473" s="414"/>
      <c r="G473" s="414"/>
      <c r="H473" s="414"/>
      <c r="I473" s="414"/>
      <c r="J473" s="414"/>
      <c r="K473" s="414"/>
      <c r="L473" s="414"/>
      <c r="O473" s="414"/>
      <c r="P473" s="412"/>
      <c r="AC473" s="419"/>
    </row>
    <row r="474" spans="1:29" s="402" customFormat="1" ht="12.75" customHeight="1" x14ac:dyDescent="0.2">
      <c r="A474" s="153"/>
      <c r="C474" s="414"/>
      <c r="D474" s="414"/>
      <c r="E474" s="414"/>
      <c r="F474" s="414"/>
      <c r="G474" s="414"/>
      <c r="H474" s="414"/>
      <c r="I474" s="414"/>
      <c r="J474" s="414"/>
      <c r="K474" s="414"/>
      <c r="L474" s="414"/>
      <c r="O474" s="414"/>
      <c r="P474" s="412"/>
      <c r="AC474" s="419"/>
    </row>
    <row r="475" spans="1:29" s="402" customFormat="1" ht="12.75" customHeight="1" x14ac:dyDescent="0.2">
      <c r="A475" s="153"/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O475" s="414"/>
      <c r="P475" s="412"/>
      <c r="AC475" s="419"/>
    </row>
    <row r="476" spans="1:29" s="402" customFormat="1" ht="12.75" customHeight="1" x14ac:dyDescent="0.2">
      <c r="A476" s="153"/>
      <c r="C476" s="414"/>
      <c r="D476" s="414"/>
      <c r="E476" s="414"/>
      <c r="F476" s="414"/>
      <c r="G476" s="414"/>
      <c r="H476" s="414"/>
      <c r="I476" s="414"/>
      <c r="J476" s="414"/>
      <c r="K476" s="414"/>
      <c r="L476" s="414"/>
      <c r="O476" s="414"/>
      <c r="P476" s="412"/>
      <c r="AC476" s="419"/>
    </row>
    <row r="477" spans="1:29" s="402" customFormat="1" ht="12.75" customHeight="1" x14ac:dyDescent="0.2">
      <c r="A477" s="153"/>
      <c r="C477" s="414"/>
      <c r="D477" s="414"/>
      <c r="E477" s="414"/>
      <c r="F477" s="414"/>
      <c r="G477" s="414"/>
      <c r="H477" s="414"/>
      <c r="I477" s="414"/>
      <c r="J477" s="414"/>
      <c r="K477" s="414"/>
      <c r="L477" s="414"/>
      <c r="O477" s="414"/>
      <c r="P477" s="412"/>
      <c r="AC477" s="419"/>
    </row>
    <row r="478" spans="1:29" s="402" customFormat="1" ht="12.75" customHeight="1" x14ac:dyDescent="0.2">
      <c r="A478" s="153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O478" s="414"/>
      <c r="P478" s="412"/>
      <c r="AC478" s="419"/>
    </row>
    <row r="479" spans="1:29" s="402" customFormat="1" ht="12.75" customHeight="1" x14ac:dyDescent="0.2">
      <c r="A479" s="153"/>
      <c r="C479" s="414"/>
      <c r="D479" s="414"/>
      <c r="E479" s="414"/>
      <c r="F479" s="414"/>
      <c r="G479" s="414"/>
      <c r="H479" s="414"/>
      <c r="I479" s="414"/>
      <c r="J479" s="414"/>
      <c r="K479" s="414"/>
      <c r="L479" s="414"/>
      <c r="O479" s="414"/>
      <c r="P479" s="412"/>
      <c r="AC479" s="419"/>
    </row>
    <row r="480" spans="1:29" s="402" customFormat="1" ht="12.75" customHeight="1" x14ac:dyDescent="0.2">
      <c r="A480" s="153"/>
      <c r="C480" s="414"/>
      <c r="D480" s="414"/>
      <c r="E480" s="414"/>
      <c r="F480" s="414"/>
      <c r="G480" s="414"/>
      <c r="H480" s="414"/>
      <c r="I480" s="414"/>
      <c r="J480" s="414"/>
      <c r="K480" s="414"/>
      <c r="L480" s="414"/>
      <c r="O480" s="414"/>
      <c r="P480" s="412"/>
      <c r="AC480" s="419"/>
    </row>
    <row r="481" spans="1:29" s="402" customFormat="1" ht="12.75" customHeight="1" x14ac:dyDescent="0.2">
      <c r="A481" s="153"/>
      <c r="C481" s="414"/>
      <c r="D481" s="414"/>
      <c r="E481" s="414"/>
      <c r="F481" s="414"/>
      <c r="G481" s="414"/>
      <c r="H481" s="414"/>
      <c r="I481" s="414"/>
      <c r="J481" s="414"/>
      <c r="K481" s="414"/>
      <c r="L481" s="414"/>
      <c r="O481" s="414"/>
      <c r="P481" s="412"/>
      <c r="AC481" s="419"/>
    </row>
    <row r="482" spans="1:29" s="402" customFormat="1" ht="12.75" customHeight="1" x14ac:dyDescent="0.2">
      <c r="A482" s="153"/>
      <c r="C482" s="414"/>
      <c r="D482" s="414"/>
      <c r="E482" s="414"/>
      <c r="F482" s="414"/>
      <c r="G482" s="414"/>
      <c r="H482" s="414"/>
      <c r="I482" s="414"/>
      <c r="J482" s="414"/>
      <c r="K482" s="414"/>
      <c r="L482" s="414"/>
      <c r="O482" s="414"/>
      <c r="P482" s="412"/>
      <c r="AC482" s="419"/>
    </row>
    <row r="483" spans="1:29" s="402" customFormat="1" ht="12.75" customHeight="1" x14ac:dyDescent="0.2">
      <c r="A483" s="153"/>
      <c r="C483" s="414"/>
      <c r="D483" s="414"/>
      <c r="E483" s="414"/>
      <c r="F483" s="414"/>
      <c r="G483" s="414"/>
      <c r="H483" s="414"/>
      <c r="I483" s="414"/>
      <c r="J483" s="414"/>
      <c r="K483" s="414"/>
      <c r="L483" s="414"/>
      <c r="O483" s="414"/>
      <c r="P483" s="412"/>
      <c r="AC483" s="419"/>
    </row>
    <row r="484" spans="1:29" s="402" customFormat="1" ht="12.75" customHeight="1" x14ac:dyDescent="0.2">
      <c r="A484" s="153"/>
      <c r="C484" s="414"/>
      <c r="D484" s="414"/>
      <c r="E484" s="414"/>
      <c r="F484" s="414"/>
      <c r="G484" s="414"/>
      <c r="H484" s="414"/>
      <c r="I484" s="414"/>
      <c r="J484" s="414"/>
      <c r="K484" s="414"/>
      <c r="L484" s="414"/>
      <c r="O484" s="414"/>
      <c r="P484" s="412"/>
      <c r="AC484" s="419"/>
    </row>
    <row r="485" spans="1:29" s="402" customFormat="1" ht="12.75" customHeight="1" x14ac:dyDescent="0.2">
      <c r="A485" s="153"/>
      <c r="C485" s="414"/>
      <c r="D485" s="414"/>
      <c r="E485" s="414"/>
      <c r="F485" s="414"/>
      <c r="G485" s="414"/>
      <c r="H485" s="414"/>
      <c r="I485" s="414"/>
      <c r="J485" s="414"/>
      <c r="K485" s="414"/>
      <c r="L485" s="414"/>
      <c r="O485" s="414"/>
      <c r="P485" s="412"/>
      <c r="AC485" s="419"/>
    </row>
    <row r="486" spans="1:29" s="402" customFormat="1" ht="12.75" customHeight="1" x14ac:dyDescent="0.2">
      <c r="A486" s="153"/>
      <c r="C486" s="414"/>
      <c r="D486" s="414"/>
      <c r="E486" s="414"/>
      <c r="F486" s="414"/>
      <c r="G486" s="414"/>
      <c r="H486" s="414"/>
      <c r="I486" s="414"/>
      <c r="J486" s="414"/>
      <c r="K486" s="414"/>
      <c r="L486" s="414"/>
      <c r="O486" s="414"/>
      <c r="P486" s="412"/>
      <c r="AC486" s="419"/>
    </row>
    <row r="487" spans="1:29" s="402" customFormat="1" ht="12.75" customHeight="1" x14ac:dyDescent="0.2">
      <c r="A487" s="153"/>
      <c r="C487" s="414"/>
      <c r="D487" s="414"/>
      <c r="E487" s="414"/>
      <c r="F487" s="414"/>
      <c r="G487" s="414"/>
      <c r="H487" s="414"/>
      <c r="I487" s="414"/>
      <c r="J487" s="414"/>
      <c r="K487" s="414"/>
      <c r="L487" s="414"/>
      <c r="O487" s="414"/>
      <c r="P487" s="412"/>
      <c r="AC487" s="419"/>
    </row>
    <row r="488" spans="1:29" s="402" customFormat="1" ht="12.75" customHeight="1" x14ac:dyDescent="0.2">
      <c r="A488" s="153"/>
      <c r="C488" s="414"/>
      <c r="D488" s="414"/>
      <c r="E488" s="414"/>
      <c r="F488" s="414"/>
      <c r="G488" s="414"/>
      <c r="H488" s="414"/>
      <c r="I488" s="414"/>
      <c r="J488" s="414"/>
      <c r="K488" s="414"/>
      <c r="L488" s="414"/>
      <c r="O488" s="414"/>
      <c r="P488" s="412"/>
      <c r="AC488" s="419"/>
    </row>
    <row r="489" spans="1:29" s="402" customFormat="1" ht="12.75" customHeight="1" x14ac:dyDescent="0.2">
      <c r="A489" s="153"/>
      <c r="C489" s="414"/>
      <c r="D489" s="414"/>
      <c r="E489" s="414"/>
      <c r="F489" s="414"/>
      <c r="G489" s="414"/>
      <c r="H489" s="414"/>
      <c r="I489" s="414"/>
      <c r="J489" s="414"/>
      <c r="K489" s="414"/>
      <c r="L489" s="414"/>
      <c r="O489" s="414"/>
      <c r="P489" s="412"/>
      <c r="AC489" s="419"/>
    </row>
    <row r="490" spans="1:29" s="402" customFormat="1" ht="12.75" customHeight="1" x14ac:dyDescent="0.2">
      <c r="A490" s="153"/>
      <c r="C490" s="414"/>
      <c r="D490" s="414"/>
      <c r="E490" s="414"/>
      <c r="F490" s="414"/>
      <c r="G490" s="414"/>
      <c r="H490" s="414"/>
      <c r="I490" s="414"/>
      <c r="J490" s="414"/>
      <c r="K490" s="414"/>
      <c r="L490" s="414"/>
      <c r="O490" s="414"/>
      <c r="P490" s="412"/>
      <c r="AC490" s="419"/>
    </row>
    <row r="491" spans="1:29" s="402" customFormat="1" ht="12.75" customHeight="1" x14ac:dyDescent="0.2">
      <c r="A491" s="153"/>
      <c r="C491" s="414"/>
      <c r="D491" s="414"/>
      <c r="E491" s="414"/>
      <c r="F491" s="414"/>
      <c r="G491" s="414"/>
      <c r="H491" s="414"/>
      <c r="I491" s="414"/>
      <c r="J491" s="414"/>
      <c r="K491" s="414"/>
      <c r="L491" s="414"/>
      <c r="O491" s="414"/>
      <c r="P491" s="412"/>
      <c r="AC491" s="419"/>
    </row>
    <row r="492" spans="1:29" s="402" customFormat="1" ht="12.75" customHeight="1" x14ac:dyDescent="0.2">
      <c r="A492" s="153"/>
      <c r="C492" s="414"/>
      <c r="D492" s="414"/>
      <c r="E492" s="414"/>
      <c r="F492" s="414"/>
      <c r="G492" s="414"/>
      <c r="H492" s="414"/>
      <c r="I492" s="414"/>
      <c r="J492" s="414"/>
      <c r="K492" s="414"/>
      <c r="L492" s="414"/>
      <c r="O492" s="414"/>
      <c r="P492" s="412"/>
      <c r="AC492" s="419"/>
    </row>
    <row r="493" spans="1:29" s="402" customFormat="1" ht="12.75" customHeight="1" x14ac:dyDescent="0.2">
      <c r="A493" s="153"/>
      <c r="C493" s="414"/>
      <c r="D493" s="414"/>
      <c r="E493" s="414"/>
      <c r="F493" s="414"/>
      <c r="G493" s="414"/>
      <c r="H493" s="414"/>
      <c r="I493" s="414"/>
      <c r="J493" s="414"/>
      <c r="K493" s="414"/>
      <c r="L493" s="414"/>
      <c r="O493" s="414"/>
      <c r="P493" s="412"/>
      <c r="AC493" s="419"/>
    </row>
    <row r="494" spans="1:29" s="402" customFormat="1" ht="12.75" customHeight="1" x14ac:dyDescent="0.2">
      <c r="A494" s="153"/>
      <c r="C494" s="414"/>
      <c r="D494" s="414"/>
      <c r="E494" s="414"/>
      <c r="F494" s="414"/>
      <c r="G494" s="414"/>
      <c r="H494" s="414"/>
      <c r="I494" s="414"/>
      <c r="J494" s="414"/>
      <c r="K494" s="414"/>
      <c r="L494" s="414"/>
      <c r="O494" s="414"/>
      <c r="P494" s="412"/>
      <c r="AC494" s="419"/>
    </row>
    <row r="495" spans="1:29" s="402" customFormat="1" ht="12.75" customHeight="1" x14ac:dyDescent="0.2">
      <c r="A495" s="153"/>
      <c r="C495" s="414"/>
      <c r="D495" s="414"/>
      <c r="E495" s="414"/>
      <c r="F495" s="414"/>
      <c r="G495" s="414"/>
      <c r="H495" s="414"/>
      <c r="I495" s="414"/>
      <c r="J495" s="414"/>
      <c r="K495" s="414"/>
      <c r="L495" s="414"/>
      <c r="O495" s="414"/>
      <c r="P495" s="412"/>
      <c r="AC495" s="419"/>
    </row>
    <row r="496" spans="1:29" s="402" customFormat="1" ht="12.75" customHeight="1" x14ac:dyDescent="0.2">
      <c r="A496" s="153"/>
      <c r="C496" s="414"/>
      <c r="D496" s="414"/>
      <c r="E496" s="414"/>
      <c r="F496" s="414"/>
      <c r="G496" s="414"/>
      <c r="H496" s="414"/>
      <c r="I496" s="414"/>
      <c r="J496" s="414"/>
      <c r="K496" s="414"/>
      <c r="L496" s="414"/>
      <c r="O496" s="414"/>
      <c r="P496" s="412"/>
      <c r="AC496" s="419"/>
    </row>
    <row r="497" spans="1:29" s="402" customFormat="1" ht="12.75" customHeight="1" x14ac:dyDescent="0.2">
      <c r="A497" s="153"/>
      <c r="C497" s="414"/>
      <c r="D497" s="414"/>
      <c r="E497" s="414"/>
      <c r="F497" s="414"/>
      <c r="G497" s="414"/>
      <c r="H497" s="414"/>
      <c r="I497" s="414"/>
      <c r="J497" s="414"/>
      <c r="K497" s="414"/>
      <c r="L497" s="414"/>
      <c r="O497" s="414"/>
      <c r="P497" s="412"/>
      <c r="AC497" s="419"/>
    </row>
    <row r="498" spans="1:29" s="402" customFormat="1" ht="12.75" customHeight="1" x14ac:dyDescent="0.2">
      <c r="A498" s="153"/>
      <c r="C498" s="414"/>
      <c r="D498" s="414"/>
      <c r="E498" s="414"/>
      <c r="F498" s="414"/>
      <c r="G498" s="414"/>
      <c r="H498" s="414"/>
      <c r="I498" s="414"/>
      <c r="J498" s="414"/>
      <c r="K498" s="414"/>
      <c r="L498" s="414"/>
      <c r="O498" s="414"/>
      <c r="P498" s="412"/>
      <c r="AC498" s="419"/>
    </row>
    <row r="499" spans="1:29" s="402" customFormat="1" ht="12.75" customHeight="1" x14ac:dyDescent="0.2">
      <c r="A499" s="153"/>
      <c r="C499" s="414"/>
      <c r="D499" s="414"/>
      <c r="E499" s="414"/>
      <c r="F499" s="414"/>
      <c r="G499" s="414"/>
      <c r="H499" s="414"/>
      <c r="I499" s="414"/>
      <c r="J499" s="414"/>
      <c r="K499" s="414"/>
      <c r="L499" s="414"/>
      <c r="O499" s="414"/>
      <c r="P499" s="412"/>
      <c r="AC499" s="419"/>
    </row>
    <row r="500" spans="1:29" s="402" customFormat="1" ht="12.75" customHeight="1" x14ac:dyDescent="0.2">
      <c r="A500" s="153"/>
      <c r="C500" s="414"/>
      <c r="D500" s="414"/>
      <c r="E500" s="414"/>
      <c r="F500" s="414"/>
      <c r="G500" s="414"/>
      <c r="H500" s="414"/>
      <c r="I500" s="414"/>
      <c r="J500" s="414"/>
      <c r="K500" s="414"/>
      <c r="L500" s="414"/>
      <c r="O500" s="414"/>
      <c r="P500" s="412"/>
      <c r="AC500" s="419"/>
    </row>
    <row r="501" spans="1:29" s="402" customFormat="1" ht="12.75" customHeight="1" x14ac:dyDescent="0.2">
      <c r="A501" s="153"/>
      <c r="C501" s="414"/>
      <c r="D501" s="414"/>
      <c r="E501" s="414"/>
      <c r="F501" s="414"/>
      <c r="G501" s="414"/>
      <c r="H501" s="414"/>
      <c r="I501" s="414"/>
      <c r="J501" s="414"/>
      <c r="K501" s="414"/>
      <c r="L501" s="414"/>
      <c r="O501" s="414"/>
      <c r="P501" s="412"/>
      <c r="AC501" s="419"/>
    </row>
    <row r="502" spans="1:29" s="402" customFormat="1" ht="12.75" customHeight="1" x14ac:dyDescent="0.2">
      <c r="A502" s="153"/>
      <c r="C502" s="414"/>
      <c r="D502" s="414"/>
      <c r="E502" s="414"/>
      <c r="F502" s="414"/>
      <c r="G502" s="414"/>
      <c r="H502" s="414"/>
      <c r="I502" s="414"/>
      <c r="J502" s="414"/>
      <c r="K502" s="414"/>
      <c r="L502" s="414"/>
      <c r="O502" s="414"/>
      <c r="P502" s="412"/>
      <c r="AC502" s="419"/>
    </row>
    <row r="503" spans="1:29" s="402" customFormat="1" ht="12.75" customHeight="1" x14ac:dyDescent="0.2">
      <c r="A503" s="153"/>
      <c r="C503" s="414"/>
      <c r="D503" s="414"/>
      <c r="E503" s="414"/>
      <c r="F503" s="414"/>
      <c r="G503" s="414"/>
      <c r="H503" s="414"/>
      <c r="I503" s="414"/>
      <c r="J503" s="414"/>
      <c r="K503" s="414"/>
      <c r="L503" s="414"/>
      <c r="O503" s="414"/>
      <c r="P503" s="412"/>
      <c r="AC503" s="419"/>
    </row>
    <row r="504" spans="1:29" s="402" customFormat="1" ht="12.75" customHeight="1" x14ac:dyDescent="0.2">
      <c r="A504" s="153"/>
      <c r="C504" s="414"/>
      <c r="D504" s="414"/>
      <c r="E504" s="414"/>
      <c r="F504" s="414"/>
      <c r="G504" s="414"/>
      <c r="H504" s="414"/>
      <c r="I504" s="414"/>
      <c r="J504" s="414"/>
      <c r="K504" s="414"/>
      <c r="L504" s="414"/>
      <c r="O504" s="414"/>
      <c r="P504" s="412"/>
      <c r="AC504" s="419"/>
    </row>
    <row r="505" spans="1:29" s="402" customFormat="1" ht="12.75" customHeight="1" x14ac:dyDescent="0.2">
      <c r="A505" s="153"/>
      <c r="C505" s="414"/>
      <c r="D505" s="414"/>
      <c r="E505" s="414"/>
      <c r="F505" s="414"/>
      <c r="G505" s="414"/>
      <c r="H505" s="414"/>
      <c r="I505" s="414"/>
      <c r="J505" s="414"/>
      <c r="K505" s="414"/>
      <c r="L505" s="414"/>
      <c r="O505" s="414"/>
      <c r="P505" s="412"/>
      <c r="AC505" s="419"/>
    </row>
    <row r="506" spans="1:29" s="402" customFormat="1" ht="12.75" customHeight="1" x14ac:dyDescent="0.2">
      <c r="A506" s="153"/>
      <c r="C506" s="414"/>
      <c r="D506" s="414"/>
      <c r="E506" s="414"/>
      <c r="F506" s="414"/>
      <c r="G506" s="414"/>
      <c r="H506" s="414"/>
      <c r="I506" s="414"/>
      <c r="J506" s="414"/>
      <c r="K506" s="414"/>
      <c r="L506" s="414"/>
      <c r="O506" s="414"/>
      <c r="P506" s="412"/>
      <c r="AC506" s="419"/>
    </row>
    <row r="507" spans="1:29" s="402" customFormat="1" ht="12.75" customHeight="1" x14ac:dyDescent="0.2">
      <c r="A507" s="153"/>
      <c r="C507" s="414"/>
      <c r="D507" s="414"/>
      <c r="E507" s="414"/>
      <c r="F507" s="414"/>
      <c r="G507" s="414"/>
      <c r="H507" s="414"/>
      <c r="I507" s="414"/>
      <c r="J507" s="414"/>
      <c r="K507" s="414"/>
      <c r="L507" s="414"/>
      <c r="O507" s="414"/>
      <c r="P507" s="412"/>
      <c r="AC507" s="419"/>
    </row>
    <row r="508" spans="1:29" s="402" customFormat="1" ht="12.75" customHeight="1" x14ac:dyDescent="0.2">
      <c r="A508" s="153"/>
      <c r="C508" s="414"/>
      <c r="D508" s="414"/>
      <c r="E508" s="414"/>
      <c r="F508" s="414"/>
      <c r="G508" s="414"/>
      <c r="H508" s="414"/>
      <c r="I508" s="414"/>
      <c r="J508" s="414"/>
      <c r="K508" s="414"/>
      <c r="L508" s="414"/>
      <c r="O508" s="414"/>
      <c r="P508" s="412"/>
      <c r="AC508" s="419"/>
    </row>
    <row r="509" spans="1:29" s="402" customFormat="1" ht="12.75" customHeight="1" x14ac:dyDescent="0.2">
      <c r="A509" s="153"/>
      <c r="C509" s="414"/>
      <c r="D509" s="414"/>
      <c r="E509" s="414"/>
      <c r="F509" s="414"/>
      <c r="G509" s="414"/>
      <c r="H509" s="414"/>
      <c r="I509" s="414"/>
      <c r="J509" s="414"/>
      <c r="K509" s="414"/>
      <c r="L509" s="414"/>
      <c r="O509" s="414"/>
      <c r="P509" s="412"/>
      <c r="AC509" s="419"/>
    </row>
    <row r="510" spans="1:29" s="402" customFormat="1" ht="12.75" customHeight="1" x14ac:dyDescent="0.2">
      <c r="A510" s="153"/>
      <c r="C510" s="414"/>
      <c r="D510" s="414"/>
      <c r="E510" s="414"/>
      <c r="F510" s="414"/>
      <c r="G510" s="414"/>
      <c r="H510" s="414"/>
      <c r="I510" s="414"/>
      <c r="J510" s="414"/>
      <c r="K510" s="414"/>
      <c r="L510" s="414"/>
      <c r="O510" s="414"/>
      <c r="P510" s="412"/>
      <c r="AC510" s="419"/>
    </row>
    <row r="511" spans="1:29" s="402" customFormat="1" ht="12.75" customHeight="1" x14ac:dyDescent="0.2">
      <c r="A511" s="153"/>
      <c r="C511" s="414"/>
      <c r="D511" s="414"/>
      <c r="E511" s="414"/>
      <c r="F511" s="414"/>
      <c r="G511" s="414"/>
      <c r="H511" s="414"/>
      <c r="I511" s="414"/>
      <c r="J511" s="414"/>
      <c r="K511" s="414"/>
      <c r="L511" s="414"/>
      <c r="O511" s="414"/>
      <c r="P511" s="412"/>
      <c r="AC511" s="419"/>
    </row>
    <row r="512" spans="1:29" s="402" customFormat="1" ht="12.75" customHeight="1" x14ac:dyDescent="0.2">
      <c r="A512" s="153"/>
      <c r="C512" s="414"/>
      <c r="D512" s="414"/>
      <c r="E512" s="414"/>
      <c r="F512" s="414"/>
      <c r="G512" s="414"/>
      <c r="H512" s="414"/>
      <c r="I512" s="414"/>
      <c r="J512" s="414"/>
      <c r="K512" s="414"/>
      <c r="L512" s="414"/>
      <c r="O512" s="414"/>
      <c r="P512" s="412"/>
      <c r="AC512" s="419"/>
    </row>
    <row r="513" spans="1:29" s="402" customFormat="1" ht="12.75" customHeight="1" x14ac:dyDescent="0.2">
      <c r="A513" s="153"/>
      <c r="C513" s="414"/>
      <c r="D513" s="414"/>
      <c r="E513" s="414"/>
      <c r="F513" s="414"/>
      <c r="G513" s="414"/>
      <c r="H513" s="414"/>
      <c r="I513" s="414"/>
      <c r="J513" s="414"/>
      <c r="K513" s="414"/>
      <c r="L513" s="414"/>
      <c r="O513" s="414"/>
      <c r="P513" s="412"/>
      <c r="AC513" s="419"/>
    </row>
    <row r="514" spans="1:29" s="402" customFormat="1" ht="12.75" customHeight="1" x14ac:dyDescent="0.2">
      <c r="A514" s="153"/>
      <c r="C514" s="414"/>
      <c r="D514" s="414"/>
      <c r="E514" s="414"/>
      <c r="F514" s="414"/>
      <c r="G514" s="414"/>
      <c r="H514" s="414"/>
      <c r="I514" s="414"/>
      <c r="J514" s="414"/>
      <c r="K514" s="414"/>
      <c r="L514" s="414"/>
      <c r="O514" s="414"/>
      <c r="P514" s="412"/>
      <c r="AC514" s="419"/>
    </row>
    <row r="515" spans="1:29" s="402" customFormat="1" ht="12.75" customHeight="1" x14ac:dyDescent="0.2">
      <c r="A515" s="153"/>
      <c r="C515" s="414"/>
      <c r="D515" s="414"/>
      <c r="E515" s="414"/>
      <c r="F515" s="414"/>
      <c r="G515" s="414"/>
      <c r="H515" s="414"/>
      <c r="I515" s="414"/>
      <c r="J515" s="414"/>
      <c r="K515" s="414"/>
      <c r="L515" s="414"/>
      <c r="O515" s="414"/>
      <c r="P515" s="412"/>
      <c r="AC515" s="419"/>
    </row>
    <row r="516" spans="1:29" s="402" customFormat="1" ht="12.75" customHeight="1" x14ac:dyDescent="0.2">
      <c r="A516" s="153"/>
      <c r="C516" s="414"/>
      <c r="D516" s="414"/>
      <c r="E516" s="414"/>
      <c r="F516" s="414"/>
      <c r="G516" s="414"/>
      <c r="H516" s="414"/>
      <c r="I516" s="414"/>
      <c r="J516" s="414"/>
      <c r="K516" s="414"/>
      <c r="L516" s="414"/>
      <c r="O516" s="414"/>
      <c r="P516" s="412"/>
      <c r="AC516" s="419"/>
    </row>
    <row r="517" spans="1:29" s="402" customFormat="1" ht="12.75" customHeight="1" x14ac:dyDescent="0.2">
      <c r="A517" s="153"/>
      <c r="C517" s="414"/>
      <c r="D517" s="414"/>
      <c r="E517" s="414"/>
      <c r="F517" s="414"/>
      <c r="G517" s="414"/>
      <c r="H517" s="414"/>
      <c r="I517" s="414"/>
      <c r="J517" s="414"/>
      <c r="K517" s="414"/>
      <c r="L517" s="414"/>
      <c r="O517" s="414"/>
      <c r="P517" s="412"/>
      <c r="AC517" s="419"/>
    </row>
    <row r="518" spans="1:29" s="402" customFormat="1" ht="12.75" customHeight="1" x14ac:dyDescent="0.2">
      <c r="A518" s="153"/>
      <c r="C518" s="414"/>
      <c r="D518" s="414"/>
      <c r="E518" s="414"/>
      <c r="F518" s="414"/>
      <c r="G518" s="414"/>
      <c r="H518" s="414"/>
      <c r="I518" s="414"/>
      <c r="J518" s="414"/>
      <c r="K518" s="414"/>
      <c r="L518" s="414"/>
      <c r="O518" s="414"/>
      <c r="P518" s="412"/>
      <c r="AC518" s="419"/>
    </row>
    <row r="519" spans="1:29" s="402" customFormat="1" ht="12.75" customHeight="1" x14ac:dyDescent="0.2">
      <c r="A519" s="153"/>
      <c r="C519" s="414"/>
      <c r="D519" s="414"/>
      <c r="E519" s="414"/>
      <c r="F519" s="414"/>
      <c r="G519" s="414"/>
      <c r="H519" s="414"/>
      <c r="I519" s="414"/>
      <c r="J519" s="414"/>
      <c r="K519" s="414"/>
      <c r="L519" s="414"/>
      <c r="O519" s="414"/>
      <c r="P519" s="412"/>
      <c r="AC519" s="419"/>
    </row>
    <row r="520" spans="1:29" s="402" customFormat="1" ht="12.75" customHeight="1" x14ac:dyDescent="0.2">
      <c r="A520" s="153"/>
      <c r="C520" s="414"/>
      <c r="D520" s="414"/>
      <c r="E520" s="414"/>
      <c r="F520" s="414"/>
      <c r="G520" s="414"/>
      <c r="H520" s="414"/>
      <c r="I520" s="414"/>
      <c r="J520" s="414"/>
      <c r="K520" s="414"/>
      <c r="L520" s="414"/>
      <c r="O520" s="414"/>
      <c r="P520" s="412"/>
      <c r="AC520" s="419"/>
    </row>
    <row r="521" spans="1:29" s="402" customFormat="1" ht="12.75" customHeight="1" x14ac:dyDescent="0.2">
      <c r="A521" s="153"/>
      <c r="C521" s="414"/>
      <c r="D521" s="414"/>
      <c r="E521" s="414"/>
      <c r="F521" s="414"/>
      <c r="G521" s="414"/>
      <c r="H521" s="414"/>
      <c r="I521" s="414"/>
      <c r="J521" s="414"/>
      <c r="K521" s="414"/>
      <c r="L521" s="414"/>
      <c r="O521" s="414"/>
      <c r="P521" s="412"/>
      <c r="AC521" s="419"/>
    </row>
    <row r="522" spans="1:29" s="402" customFormat="1" ht="12.75" customHeight="1" x14ac:dyDescent="0.2">
      <c r="A522" s="153"/>
      <c r="C522" s="414"/>
      <c r="D522" s="414"/>
      <c r="E522" s="414"/>
      <c r="F522" s="414"/>
      <c r="G522" s="414"/>
      <c r="H522" s="414"/>
      <c r="I522" s="414"/>
      <c r="J522" s="414"/>
      <c r="K522" s="414"/>
      <c r="L522" s="414"/>
      <c r="O522" s="414"/>
      <c r="P522" s="412"/>
      <c r="AC522" s="419"/>
    </row>
    <row r="523" spans="1:29" s="402" customFormat="1" ht="12.75" customHeight="1" x14ac:dyDescent="0.2">
      <c r="A523" s="153"/>
      <c r="C523" s="414"/>
      <c r="D523" s="414"/>
      <c r="E523" s="414"/>
      <c r="F523" s="414"/>
      <c r="G523" s="414"/>
      <c r="H523" s="414"/>
      <c r="I523" s="414"/>
      <c r="J523" s="414"/>
      <c r="K523" s="414"/>
      <c r="L523" s="414"/>
      <c r="O523" s="414"/>
      <c r="P523" s="412"/>
      <c r="AC523" s="419"/>
    </row>
    <row r="524" spans="1:29" s="402" customFormat="1" ht="12.75" customHeight="1" x14ac:dyDescent="0.2">
      <c r="A524" s="153"/>
      <c r="C524" s="414"/>
      <c r="D524" s="414"/>
      <c r="E524" s="414"/>
      <c r="F524" s="414"/>
      <c r="G524" s="414"/>
      <c r="H524" s="414"/>
      <c r="I524" s="414"/>
      <c r="J524" s="414"/>
      <c r="K524" s="414"/>
      <c r="L524" s="414"/>
      <c r="O524" s="414"/>
      <c r="P524" s="412"/>
      <c r="AC524" s="419"/>
    </row>
    <row r="525" spans="1:29" s="402" customFormat="1" ht="12.75" customHeight="1" x14ac:dyDescent="0.2">
      <c r="A525" s="153"/>
      <c r="C525" s="414"/>
      <c r="D525" s="414"/>
      <c r="E525" s="414"/>
      <c r="F525" s="414"/>
      <c r="G525" s="414"/>
      <c r="H525" s="414"/>
      <c r="I525" s="414"/>
      <c r="J525" s="414"/>
      <c r="K525" s="414"/>
      <c r="L525" s="414"/>
      <c r="O525" s="414"/>
      <c r="P525" s="412"/>
      <c r="AC525" s="419"/>
    </row>
    <row r="526" spans="1:29" s="402" customFormat="1" ht="12.75" customHeight="1" x14ac:dyDescent="0.2">
      <c r="A526" s="153"/>
      <c r="C526" s="414"/>
      <c r="D526" s="414"/>
      <c r="E526" s="414"/>
      <c r="F526" s="414"/>
      <c r="G526" s="414"/>
      <c r="H526" s="414"/>
      <c r="I526" s="414"/>
      <c r="J526" s="414"/>
      <c r="K526" s="414"/>
      <c r="L526" s="414"/>
      <c r="O526" s="414"/>
      <c r="P526" s="412"/>
      <c r="AC526" s="419"/>
    </row>
    <row r="527" spans="1:29" s="402" customFormat="1" ht="12.75" customHeight="1" x14ac:dyDescent="0.2">
      <c r="A527" s="153"/>
      <c r="C527" s="414"/>
      <c r="D527" s="414"/>
      <c r="E527" s="414"/>
      <c r="F527" s="414"/>
      <c r="G527" s="414"/>
      <c r="H527" s="414"/>
      <c r="I527" s="414"/>
      <c r="J527" s="414"/>
      <c r="K527" s="414"/>
      <c r="L527" s="414"/>
      <c r="O527" s="414"/>
      <c r="P527" s="412"/>
      <c r="AC527" s="419"/>
    </row>
    <row r="528" spans="1:29" s="402" customFormat="1" ht="12.75" customHeight="1" x14ac:dyDescent="0.2">
      <c r="A528" s="153"/>
      <c r="C528" s="414"/>
      <c r="D528" s="414"/>
      <c r="E528" s="414"/>
      <c r="F528" s="414"/>
      <c r="G528" s="414"/>
      <c r="H528" s="414"/>
      <c r="I528" s="414"/>
      <c r="J528" s="414"/>
      <c r="K528" s="414"/>
      <c r="L528" s="414"/>
      <c r="O528" s="414"/>
      <c r="P528" s="412"/>
      <c r="AC528" s="419"/>
    </row>
    <row r="529" spans="1:29" s="402" customFormat="1" ht="12.75" customHeight="1" x14ac:dyDescent="0.2">
      <c r="A529" s="153"/>
      <c r="C529" s="414"/>
      <c r="D529" s="414"/>
      <c r="E529" s="414"/>
      <c r="F529" s="414"/>
      <c r="G529" s="414"/>
      <c r="H529" s="414"/>
      <c r="I529" s="414"/>
      <c r="J529" s="414"/>
      <c r="K529" s="414"/>
      <c r="L529" s="414"/>
      <c r="O529" s="414"/>
      <c r="P529" s="412"/>
      <c r="AC529" s="419"/>
    </row>
    <row r="530" spans="1:29" s="402" customFormat="1" ht="12.75" customHeight="1" x14ac:dyDescent="0.2">
      <c r="A530" s="153"/>
      <c r="C530" s="414"/>
      <c r="D530" s="414"/>
      <c r="E530" s="414"/>
      <c r="F530" s="414"/>
      <c r="G530" s="414"/>
      <c r="H530" s="414"/>
      <c r="I530" s="414"/>
      <c r="J530" s="414"/>
      <c r="K530" s="414"/>
      <c r="L530" s="414"/>
      <c r="O530" s="414"/>
      <c r="P530" s="412"/>
      <c r="AC530" s="419"/>
    </row>
    <row r="531" spans="1:29" s="402" customFormat="1" ht="12.75" customHeight="1" x14ac:dyDescent="0.2">
      <c r="A531" s="153"/>
      <c r="C531" s="414"/>
      <c r="D531" s="414"/>
      <c r="E531" s="414"/>
      <c r="F531" s="414"/>
      <c r="G531" s="414"/>
      <c r="H531" s="414"/>
      <c r="I531" s="414"/>
      <c r="J531" s="414"/>
      <c r="K531" s="414"/>
      <c r="L531" s="414"/>
      <c r="O531" s="414"/>
      <c r="P531" s="412"/>
      <c r="AC531" s="419"/>
    </row>
    <row r="532" spans="1:29" s="402" customFormat="1" ht="12.75" customHeight="1" x14ac:dyDescent="0.2">
      <c r="A532" s="153"/>
      <c r="C532" s="414"/>
      <c r="D532" s="414"/>
      <c r="E532" s="414"/>
      <c r="F532" s="414"/>
      <c r="G532" s="414"/>
      <c r="H532" s="414"/>
      <c r="I532" s="414"/>
      <c r="J532" s="414"/>
      <c r="K532" s="414"/>
      <c r="L532" s="414"/>
      <c r="O532" s="414"/>
      <c r="P532" s="412"/>
      <c r="AC532" s="419"/>
    </row>
    <row r="533" spans="1:29" s="402" customFormat="1" ht="12.75" customHeight="1" x14ac:dyDescent="0.2">
      <c r="A533" s="153"/>
      <c r="C533" s="414"/>
      <c r="D533" s="414"/>
      <c r="E533" s="414"/>
      <c r="F533" s="414"/>
      <c r="G533" s="414"/>
      <c r="H533" s="414"/>
      <c r="I533" s="414"/>
      <c r="J533" s="414"/>
      <c r="K533" s="414"/>
      <c r="L533" s="414"/>
      <c r="O533" s="414"/>
      <c r="P533" s="412"/>
      <c r="AC533" s="419"/>
    </row>
    <row r="534" spans="1:29" s="402" customFormat="1" ht="12.75" customHeight="1" x14ac:dyDescent="0.2">
      <c r="A534" s="153"/>
      <c r="C534" s="414"/>
      <c r="D534" s="414"/>
      <c r="E534" s="414"/>
      <c r="F534" s="414"/>
      <c r="G534" s="414"/>
      <c r="H534" s="414"/>
      <c r="I534" s="414"/>
      <c r="J534" s="414"/>
      <c r="K534" s="414"/>
      <c r="L534" s="414"/>
      <c r="O534" s="414"/>
      <c r="P534" s="412"/>
      <c r="AC534" s="419"/>
    </row>
    <row r="535" spans="1:29" s="402" customFormat="1" ht="12.75" customHeight="1" x14ac:dyDescent="0.2">
      <c r="A535" s="153"/>
      <c r="C535" s="414"/>
      <c r="D535" s="414"/>
      <c r="E535" s="414"/>
      <c r="F535" s="414"/>
      <c r="G535" s="414"/>
      <c r="H535" s="414"/>
      <c r="I535" s="414"/>
      <c r="J535" s="414"/>
      <c r="K535" s="414"/>
      <c r="L535" s="414"/>
      <c r="O535" s="414"/>
      <c r="P535" s="412"/>
      <c r="AC535" s="419"/>
    </row>
    <row r="536" spans="1:29" s="402" customFormat="1" ht="12.75" customHeight="1" x14ac:dyDescent="0.2">
      <c r="A536" s="153"/>
      <c r="C536" s="414"/>
      <c r="D536" s="414"/>
      <c r="E536" s="414"/>
      <c r="F536" s="414"/>
      <c r="G536" s="414"/>
      <c r="H536" s="414"/>
      <c r="I536" s="414"/>
      <c r="J536" s="414"/>
      <c r="K536" s="414"/>
      <c r="L536" s="414"/>
      <c r="O536" s="414"/>
      <c r="P536" s="412"/>
      <c r="AC536" s="419"/>
    </row>
    <row r="537" spans="1:29" s="402" customFormat="1" ht="12.75" customHeight="1" x14ac:dyDescent="0.2">
      <c r="A537" s="153"/>
      <c r="C537" s="414"/>
      <c r="D537" s="414"/>
      <c r="E537" s="414"/>
      <c r="F537" s="414"/>
      <c r="G537" s="414"/>
      <c r="H537" s="414"/>
      <c r="I537" s="414"/>
      <c r="J537" s="414"/>
      <c r="K537" s="414"/>
      <c r="L537" s="414"/>
      <c r="O537" s="414"/>
      <c r="P537" s="412"/>
      <c r="AC537" s="419"/>
    </row>
    <row r="538" spans="1:29" s="402" customFormat="1" ht="12.75" customHeight="1" x14ac:dyDescent="0.2">
      <c r="A538" s="153"/>
      <c r="C538" s="414"/>
      <c r="D538" s="414"/>
      <c r="E538" s="414"/>
      <c r="F538" s="414"/>
      <c r="G538" s="414"/>
      <c r="H538" s="414"/>
      <c r="I538" s="414"/>
      <c r="J538" s="414"/>
      <c r="K538" s="414"/>
      <c r="L538" s="414"/>
      <c r="O538" s="414"/>
      <c r="P538" s="412"/>
      <c r="AC538" s="419"/>
    </row>
    <row r="539" spans="1:29" s="402" customFormat="1" ht="12.75" customHeight="1" x14ac:dyDescent="0.2">
      <c r="A539" s="153"/>
      <c r="C539" s="414"/>
      <c r="D539" s="414"/>
      <c r="E539" s="414"/>
      <c r="F539" s="414"/>
      <c r="G539" s="414"/>
      <c r="H539" s="414"/>
      <c r="I539" s="414"/>
      <c r="J539" s="414"/>
      <c r="K539" s="414"/>
      <c r="L539" s="414"/>
      <c r="O539" s="414"/>
      <c r="P539" s="412"/>
      <c r="AC539" s="419"/>
    </row>
    <row r="540" spans="1:29" s="402" customFormat="1" ht="12.75" customHeight="1" x14ac:dyDescent="0.2">
      <c r="A540" s="153"/>
      <c r="C540" s="414"/>
      <c r="D540" s="414"/>
      <c r="E540" s="414"/>
      <c r="F540" s="414"/>
      <c r="G540" s="414"/>
      <c r="H540" s="414"/>
      <c r="I540" s="414"/>
      <c r="J540" s="414"/>
      <c r="K540" s="414"/>
      <c r="L540" s="414"/>
      <c r="O540" s="414"/>
      <c r="P540" s="412"/>
      <c r="AC540" s="419"/>
    </row>
    <row r="541" spans="1:29" s="402" customFormat="1" ht="12.75" customHeight="1" x14ac:dyDescent="0.2">
      <c r="A541" s="153"/>
      <c r="C541" s="414"/>
      <c r="D541" s="414"/>
      <c r="E541" s="414"/>
      <c r="F541" s="414"/>
      <c r="G541" s="414"/>
      <c r="H541" s="414"/>
      <c r="I541" s="414"/>
      <c r="J541" s="414"/>
      <c r="K541" s="414"/>
      <c r="L541" s="414"/>
      <c r="O541" s="414"/>
      <c r="P541" s="412"/>
      <c r="AC541" s="419"/>
    </row>
    <row r="542" spans="1:29" s="402" customFormat="1" ht="12.75" customHeight="1" x14ac:dyDescent="0.2">
      <c r="A542" s="153"/>
      <c r="C542" s="414"/>
      <c r="D542" s="414"/>
      <c r="E542" s="414"/>
      <c r="F542" s="414"/>
      <c r="G542" s="414"/>
      <c r="H542" s="414"/>
      <c r="I542" s="414"/>
      <c r="J542" s="414"/>
      <c r="K542" s="414"/>
      <c r="L542" s="414"/>
      <c r="O542" s="414"/>
      <c r="P542" s="412"/>
      <c r="AC542" s="419"/>
    </row>
  </sheetData>
  <mergeCells count="5">
    <mergeCell ref="L4:L5"/>
    <mergeCell ref="F4:H4"/>
    <mergeCell ref="C4:E4"/>
    <mergeCell ref="J4:J5"/>
    <mergeCell ref="K4:K5"/>
  </mergeCells>
  <phoneticPr fontId="0" type="noConversion"/>
  <conditionalFormatting sqref="Q5:AB5">
    <cfRule type="expression" dxfId="1" priority="2">
      <formula>Q5&lt;=$B$3</formula>
    </cfRule>
  </conditionalFormatting>
  <conditionalFormatting sqref="P5">
    <cfRule type="expression" dxfId="0" priority="1">
      <formula>P5&lt;=$B$3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opLeftCell="A7" zoomScaleNormal="100" workbookViewId="0">
      <selection activeCell="G39" sqref="G39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7109375" bestFit="1" customWidth="1"/>
    <col min="4" max="4" width="8.140625" bestFit="1" customWidth="1"/>
    <col min="6" max="6" width="20" bestFit="1" customWidth="1"/>
    <col min="7" max="7" width="21" bestFit="1" customWidth="1"/>
    <col min="8" max="8" width="23.5703125" bestFit="1" customWidth="1"/>
    <col min="9" max="9" width="13.5703125" bestFit="1" customWidth="1"/>
    <col min="10" max="10" width="15.5703125" bestFit="1" customWidth="1"/>
    <col min="11" max="11" width="13.140625" bestFit="1" customWidth="1"/>
    <col min="12" max="12" width="14.85546875" bestFit="1" customWidth="1"/>
  </cols>
  <sheetData>
    <row r="1" spans="1:14" ht="14.25" x14ac:dyDescent="0.2">
      <c r="A1" s="272"/>
      <c r="B1" s="272"/>
      <c r="C1" s="272"/>
      <c r="D1" s="272"/>
      <c r="E1" s="272"/>
      <c r="F1" s="314" t="s">
        <v>1054</v>
      </c>
      <c r="G1" s="314" t="s">
        <v>1055</v>
      </c>
      <c r="H1" s="314" t="s">
        <v>1056</v>
      </c>
      <c r="I1" s="314" t="s">
        <v>831</v>
      </c>
      <c r="J1" s="314" t="s">
        <v>1057</v>
      </c>
      <c r="K1" s="314" t="s">
        <v>934</v>
      </c>
      <c r="L1" s="431" t="s">
        <v>1058</v>
      </c>
      <c r="M1" s="315"/>
      <c r="N1" s="315"/>
    </row>
    <row r="2" spans="1:14" ht="12.75" customHeight="1" x14ac:dyDescent="0.2">
      <c r="A2" s="273" t="s">
        <v>1010</v>
      </c>
      <c r="B2" s="274" t="s">
        <v>1011</v>
      </c>
      <c r="C2" s="274" t="s">
        <v>1012</v>
      </c>
      <c r="D2" s="274" t="s">
        <v>1013</v>
      </c>
      <c r="E2" s="275"/>
      <c r="F2" s="274" t="s">
        <v>1014</v>
      </c>
      <c r="G2" s="274" t="s">
        <v>1015</v>
      </c>
      <c r="H2" s="274" t="s">
        <v>1059</v>
      </c>
      <c r="I2" s="274" t="s">
        <v>1016</v>
      </c>
      <c r="J2" s="274" t="s">
        <v>1017</v>
      </c>
      <c r="K2" s="274" t="s">
        <v>1018</v>
      </c>
      <c r="L2" s="431"/>
      <c r="M2" s="315"/>
      <c r="N2" s="315"/>
    </row>
    <row r="3" spans="1:14" ht="12.75" customHeight="1" x14ac:dyDescent="0.2">
      <c r="A3" s="273"/>
      <c r="B3" s="274"/>
      <c r="C3" s="274"/>
      <c r="D3" s="274"/>
      <c r="E3" s="275"/>
      <c r="F3" s="274" t="s">
        <v>1060</v>
      </c>
      <c r="G3" s="274" t="s">
        <v>1061</v>
      </c>
      <c r="H3" s="274">
        <v>0.59</v>
      </c>
      <c r="I3" s="274"/>
      <c r="J3" s="274" t="s">
        <v>1062</v>
      </c>
      <c r="K3" s="274"/>
      <c r="L3" s="432"/>
      <c r="M3" s="315"/>
      <c r="N3" s="315"/>
    </row>
    <row r="4" spans="1:14" x14ac:dyDescent="0.2">
      <c r="A4" s="283">
        <v>42735</v>
      </c>
      <c r="B4" s="284">
        <v>836188.00000000023</v>
      </c>
      <c r="C4" s="285"/>
      <c r="D4" s="285"/>
      <c r="E4" s="286"/>
      <c r="F4" s="285">
        <f>'[2]Inv 2016 '!F51</f>
        <v>-13766.475899999998</v>
      </c>
      <c r="G4" s="285">
        <f>'[2]Inv 2016 '!G51</f>
        <v>3643.4212999999995</v>
      </c>
      <c r="H4" s="285">
        <f>'[2]Inv 2016 '!H51</f>
        <v>-47455.629300000001</v>
      </c>
      <c r="I4" s="285">
        <f>'[2]Inv 2016 '!I51</f>
        <v>-9566.5340999999989</v>
      </c>
      <c r="J4" s="285">
        <f>'[2]Inv 2016 '!J51</f>
        <v>2531.8687</v>
      </c>
      <c r="K4" s="285">
        <f>'[2]Inv 2016 '!K51</f>
        <v>-32977.640699999996</v>
      </c>
      <c r="L4" s="282"/>
      <c r="M4" s="315"/>
      <c r="N4" s="315"/>
    </row>
    <row r="5" spans="1:14" x14ac:dyDescent="0.2">
      <c r="A5" s="287" t="s">
        <v>832</v>
      </c>
      <c r="B5" s="278">
        <v>3633.11</v>
      </c>
      <c r="C5" s="278"/>
      <c r="D5" s="278"/>
      <c r="E5" s="288"/>
      <c r="F5" s="289">
        <f>-0.59*B5</f>
        <v>-2143.5349000000001</v>
      </c>
      <c r="G5" s="278"/>
      <c r="H5" s="278"/>
      <c r="I5" s="289">
        <f>-0.41*B5</f>
        <v>-1489.5751</v>
      </c>
      <c r="J5" s="278"/>
      <c r="K5" s="281"/>
      <c r="L5" s="282">
        <f>B5</f>
        <v>3633.11</v>
      </c>
      <c r="M5" s="315"/>
      <c r="N5" s="315"/>
    </row>
    <row r="6" spans="1:14" x14ac:dyDescent="0.2">
      <c r="A6" s="287" t="s">
        <v>1019</v>
      </c>
      <c r="B6" s="278"/>
      <c r="C6" s="278"/>
      <c r="D6" s="278"/>
      <c r="E6" s="288"/>
      <c r="F6" s="278"/>
      <c r="G6" s="278"/>
      <c r="H6" s="278"/>
      <c r="I6" s="278"/>
      <c r="J6" s="278"/>
      <c r="K6" s="281"/>
      <c r="L6" s="282"/>
      <c r="M6" s="315"/>
      <c r="N6" s="315"/>
    </row>
    <row r="7" spans="1:14" x14ac:dyDescent="0.2">
      <c r="A7" s="287" t="s">
        <v>832</v>
      </c>
      <c r="B7" s="278"/>
      <c r="C7" s="289">
        <v>-3633.11</v>
      </c>
      <c r="D7" s="278"/>
      <c r="E7" s="288"/>
      <c r="F7" s="278"/>
      <c r="G7" s="278"/>
      <c r="H7" s="278"/>
      <c r="I7" s="278"/>
      <c r="J7" s="278"/>
      <c r="K7" s="281"/>
      <c r="L7" s="282">
        <f>C7</f>
        <v>-3633.11</v>
      </c>
      <c r="M7" s="315"/>
      <c r="N7" s="315"/>
    </row>
    <row r="8" spans="1:14" x14ac:dyDescent="0.2">
      <c r="A8" s="287" t="s">
        <v>1019</v>
      </c>
      <c r="B8" s="278"/>
      <c r="C8" s="278"/>
      <c r="D8" s="278"/>
      <c r="E8" s="288"/>
      <c r="F8" s="278"/>
      <c r="G8" s="278"/>
      <c r="H8" s="278"/>
      <c r="I8" s="278">
        <f>0.41*D8</f>
        <v>0</v>
      </c>
      <c r="J8" s="278"/>
      <c r="K8" s="281"/>
      <c r="L8" s="282"/>
      <c r="M8" s="315"/>
      <c r="N8" s="315"/>
    </row>
    <row r="9" spans="1:14" x14ac:dyDescent="0.2">
      <c r="A9" s="287" t="s">
        <v>1020</v>
      </c>
      <c r="B9" s="278"/>
      <c r="C9" s="278"/>
      <c r="D9" s="290">
        <v>-1539.86</v>
      </c>
      <c r="E9" s="278"/>
      <c r="F9" s="278"/>
      <c r="G9" s="290"/>
      <c r="H9" s="278"/>
      <c r="I9" s="278"/>
      <c r="J9" s="290"/>
      <c r="K9" s="281"/>
      <c r="L9" s="282">
        <v>-1539.86</v>
      </c>
      <c r="M9" s="315"/>
      <c r="N9" s="315"/>
    </row>
    <row r="10" spans="1:14" x14ac:dyDescent="0.2">
      <c r="A10" s="287" t="s">
        <v>1021</v>
      </c>
      <c r="B10" s="278"/>
      <c r="C10" s="278">
        <v>27161.86</v>
      </c>
      <c r="D10" s="278"/>
      <c r="E10" s="288"/>
      <c r="F10" s="279"/>
      <c r="G10" s="278"/>
      <c r="H10" s="291">
        <f>-0.59*L10</f>
        <v>-16025.4974</v>
      </c>
      <c r="I10" s="278"/>
      <c r="J10" s="278"/>
      <c r="K10" s="291">
        <f>-0.41*L10</f>
        <v>-11136.3626</v>
      </c>
      <c r="L10" s="282">
        <f>C10</f>
        <v>27161.86</v>
      </c>
      <c r="M10" s="315"/>
      <c r="N10" s="315"/>
    </row>
    <row r="11" spans="1:14" x14ac:dyDescent="0.2">
      <c r="A11" s="292">
        <v>42825</v>
      </c>
      <c r="B11" s="293">
        <f>SUM(B4:D10)</f>
        <v>861810.00000000023</v>
      </c>
      <c r="C11" s="294"/>
      <c r="D11" s="294"/>
      <c r="E11" s="295"/>
      <c r="F11" s="296">
        <f>SUM(F4:F10)</f>
        <v>-15910.010799999998</v>
      </c>
      <c r="G11" s="296">
        <f>SUM(G4:G10)</f>
        <v>3643.4212999999995</v>
      </c>
      <c r="H11" s="296">
        <f t="shared" ref="H11:K11" si="0">SUM(H4:H10)</f>
        <v>-63481.126700000001</v>
      </c>
      <c r="I11" s="296">
        <f t="shared" si="0"/>
        <v>-11056.109199999999</v>
      </c>
      <c r="J11" s="296">
        <f t="shared" si="0"/>
        <v>2531.8687</v>
      </c>
      <c r="K11" s="296">
        <f t="shared" si="0"/>
        <v>-44114.003299999997</v>
      </c>
      <c r="L11" s="294">
        <f>B4+SUM(L5:L10)</f>
        <v>861810.00000000023</v>
      </c>
      <c r="M11" s="315"/>
      <c r="N11" s="315"/>
    </row>
    <row r="12" spans="1:14" x14ac:dyDescent="0.2">
      <c r="A12" s="287" t="s">
        <v>1052</v>
      </c>
      <c r="B12" s="297">
        <v>4962</v>
      </c>
      <c r="C12" s="278"/>
      <c r="D12" s="278"/>
      <c r="E12" s="288"/>
      <c r="F12" s="289">
        <f>-0.59*B12</f>
        <v>-2927.58</v>
      </c>
      <c r="G12" s="278"/>
      <c r="H12" s="278"/>
      <c r="I12" s="289">
        <f>-0.41*B12</f>
        <v>-2034.4199999999998</v>
      </c>
      <c r="J12" s="278"/>
      <c r="K12" s="281"/>
      <c r="L12" s="282">
        <f>B12</f>
        <v>4962</v>
      </c>
      <c r="M12" s="315"/>
      <c r="N12" s="315"/>
    </row>
    <row r="13" spans="1:14" x14ac:dyDescent="0.2">
      <c r="A13" s="287" t="s">
        <v>1053</v>
      </c>
      <c r="B13" s="278">
        <v>3288</v>
      </c>
      <c r="C13" s="278"/>
      <c r="D13" s="278"/>
      <c r="E13" s="288"/>
      <c r="F13" s="289">
        <f>-0.59*B13</f>
        <v>-1939.9199999999998</v>
      </c>
      <c r="G13" s="278"/>
      <c r="H13" s="278"/>
      <c r="I13" s="289">
        <f>-0.41*B13</f>
        <v>-1348.08</v>
      </c>
      <c r="J13" s="278"/>
      <c r="K13" s="281"/>
      <c r="L13" s="282">
        <f>B13</f>
        <v>3288</v>
      </c>
      <c r="M13" s="315"/>
      <c r="N13" s="315"/>
    </row>
    <row r="14" spans="1:14" x14ac:dyDescent="0.2">
      <c r="A14" s="287" t="s">
        <v>832</v>
      </c>
      <c r="B14" s="278">
        <v>6063.79</v>
      </c>
      <c r="C14" s="278"/>
      <c r="D14" s="278"/>
      <c r="E14" s="288"/>
      <c r="F14" s="289">
        <f>-0.59*B14</f>
        <v>-3577.6360999999997</v>
      </c>
      <c r="G14" s="278"/>
      <c r="H14" s="278"/>
      <c r="I14" s="289">
        <f>-0.41*B14</f>
        <v>-2486.1538999999998</v>
      </c>
      <c r="J14" s="278"/>
      <c r="K14" s="278"/>
      <c r="L14" s="282">
        <f>B14</f>
        <v>6063.79</v>
      </c>
      <c r="M14" s="315"/>
      <c r="N14" s="315"/>
    </row>
    <row r="15" spans="1:14" x14ac:dyDescent="0.2">
      <c r="A15" s="280" t="s">
        <v>1063</v>
      </c>
      <c r="B15" s="277"/>
      <c r="C15" s="277"/>
      <c r="D15" s="277"/>
      <c r="E15" s="276"/>
      <c r="F15" s="277"/>
      <c r="G15" s="277"/>
      <c r="H15" s="277"/>
      <c r="I15" s="277"/>
      <c r="J15" s="277"/>
      <c r="K15" s="279"/>
      <c r="L15" s="282"/>
      <c r="M15" s="315"/>
      <c r="N15" s="315"/>
    </row>
    <row r="16" spans="1:14" x14ac:dyDescent="0.2">
      <c r="A16" s="280" t="s">
        <v>1052</v>
      </c>
      <c r="B16" s="280"/>
      <c r="C16" s="278"/>
      <c r="D16" s="279"/>
      <c r="E16" s="279"/>
      <c r="F16" s="279"/>
      <c r="G16" s="279"/>
      <c r="H16" s="279"/>
      <c r="I16" s="279"/>
      <c r="J16" s="279"/>
      <c r="K16" s="279"/>
      <c r="L16" s="282"/>
      <c r="M16" s="315"/>
      <c r="N16" s="315"/>
    </row>
    <row r="17" spans="1:14" x14ac:dyDescent="0.2">
      <c r="A17" s="280" t="s">
        <v>1053</v>
      </c>
      <c r="B17" s="280"/>
      <c r="C17" s="278">
        <v>-8250</v>
      </c>
      <c r="D17" s="279"/>
      <c r="E17" s="279"/>
      <c r="F17" s="289">
        <f>-0.59*C17</f>
        <v>4867.5</v>
      </c>
      <c r="G17" s="279"/>
      <c r="H17" s="279"/>
      <c r="I17" s="289">
        <f>-0.41*C17</f>
        <v>3382.5</v>
      </c>
      <c r="J17" s="279"/>
      <c r="K17" s="279"/>
      <c r="L17" s="282">
        <f>C17</f>
        <v>-8250</v>
      </c>
      <c r="M17" s="315"/>
      <c r="N17" s="315"/>
    </row>
    <row r="18" spans="1:14" x14ac:dyDescent="0.2">
      <c r="A18" s="280" t="s">
        <v>832</v>
      </c>
      <c r="B18" s="279"/>
      <c r="C18" s="289">
        <v>-6040.01</v>
      </c>
      <c r="D18" s="279"/>
      <c r="E18" s="279"/>
      <c r="F18" s="278"/>
      <c r="G18" s="279"/>
      <c r="H18" s="279"/>
      <c r="I18" s="278"/>
      <c r="J18" s="279"/>
      <c r="K18" s="279"/>
      <c r="L18" s="282">
        <f>C18</f>
        <v>-6040.01</v>
      </c>
      <c r="M18" s="315"/>
      <c r="N18" s="315"/>
    </row>
    <row r="19" spans="1:14" x14ac:dyDescent="0.2">
      <c r="A19" s="280" t="s">
        <v>1063</v>
      </c>
      <c r="B19" s="280"/>
      <c r="C19" s="279"/>
      <c r="D19" s="279"/>
      <c r="E19" s="279"/>
      <c r="F19" s="279"/>
      <c r="G19" s="279"/>
      <c r="H19" s="279"/>
      <c r="I19" s="279"/>
      <c r="J19" s="279"/>
      <c r="K19" s="279"/>
      <c r="L19" s="282"/>
      <c r="M19" s="315"/>
      <c r="N19" s="315"/>
    </row>
    <row r="20" spans="1:14" x14ac:dyDescent="0.2">
      <c r="A20" s="280" t="s">
        <v>1064</v>
      </c>
      <c r="B20" s="280"/>
      <c r="C20" s="279"/>
      <c r="D20" s="290">
        <v>-1540.76</v>
      </c>
      <c r="E20" s="279"/>
      <c r="F20" s="279"/>
      <c r="G20" s="290">
        <f>-0.59*D20</f>
        <v>909.0483999999999</v>
      </c>
      <c r="H20" s="279"/>
      <c r="I20" s="279"/>
      <c r="J20" s="290">
        <f>-0.41*D20</f>
        <v>631.71159999999998</v>
      </c>
      <c r="K20" s="279"/>
      <c r="L20" s="282">
        <f>D20</f>
        <v>-1540.76</v>
      </c>
      <c r="M20" s="315"/>
      <c r="N20" s="315"/>
    </row>
    <row r="21" spans="1:14" x14ac:dyDescent="0.2">
      <c r="A21" s="280" t="s">
        <v>1021</v>
      </c>
      <c r="B21" s="280"/>
      <c r="C21" s="280">
        <v>5640.98</v>
      </c>
      <c r="D21" s="279"/>
      <c r="E21" s="279"/>
      <c r="F21" s="279"/>
      <c r="G21" s="279"/>
      <c r="H21" s="291">
        <f>-0.59*L21</f>
        <v>-3328.1781999999994</v>
      </c>
      <c r="I21" s="279"/>
      <c r="J21" s="279"/>
      <c r="K21" s="291">
        <f>-0.41*L21</f>
        <v>-2312.8017999999997</v>
      </c>
      <c r="L21" s="282">
        <f>C21</f>
        <v>5640.98</v>
      </c>
      <c r="M21" s="315"/>
      <c r="N21" s="315"/>
    </row>
    <row r="22" spans="1:14" x14ac:dyDescent="0.2">
      <c r="A22" s="292">
        <v>42916</v>
      </c>
      <c r="B22" s="293">
        <f>SUM(B11:D21)</f>
        <v>865934.00000000023</v>
      </c>
      <c r="C22" s="294"/>
      <c r="D22" s="294"/>
      <c r="E22" s="295"/>
      <c r="F22" s="296">
        <f>SUM(F11:F21)</f>
        <v>-19487.646899999996</v>
      </c>
      <c r="G22" s="296">
        <f t="shared" ref="G22:K22" si="1">SUM(G11:G21)</f>
        <v>4552.4696999999996</v>
      </c>
      <c r="H22" s="296">
        <f t="shared" si="1"/>
        <v>-66809.304900000003</v>
      </c>
      <c r="I22" s="296">
        <f t="shared" si="1"/>
        <v>-13542.2631</v>
      </c>
      <c r="J22" s="296">
        <f t="shared" si="1"/>
        <v>3163.5803000000001</v>
      </c>
      <c r="K22" s="296">
        <f t="shared" si="1"/>
        <v>-46426.805099999998</v>
      </c>
      <c r="L22" s="294">
        <f>SUM(L11:L21)</f>
        <v>865934.00000000023</v>
      </c>
      <c r="M22" s="315"/>
      <c r="N22" s="315"/>
    </row>
    <row r="23" spans="1:14" s="79" customFormat="1" x14ac:dyDescent="0.2">
      <c r="A23" s="287" t="s">
        <v>1052</v>
      </c>
      <c r="B23" s="297"/>
      <c r="C23" s="278"/>
      <c r="D23" s="278"/>
      <c r="E23" s="288"/>
      <c r="F23" s="278"/>
      <c r="G23" s="278"/>
      <c r="H23" s="278"/>
      <c r="I23" s="278"/>
      <c r="J23" s="278"/>
      <c r="K23" s="281"/>
      <c r="L23" s="282"/>
      <c r="M23" s="315"/>
      <c r="N23" s="315"/>
    </row>
    <row r="24" spans="1:14" s="79" customFormat="1" x14ac:dyDescent="0.2">
      <c r="A24" s="287" t="s">
        <v>1053</v>
      </c>
      <c r="B24" s="278"/>
      <c r="C24" s="278"/>
      <c r="D24" s="278"/>
      <c r="E24" s="288"/>
      <c r="F24" s="278"/>
      <c r="G24" s="278"/>
      <c r="H24" s="278"/>
      <c r="I24" s="278"/>
      <c r="J24" s="278"/>
      <c r="K24" s="281"/>
      <c r="L24" s="282"/>
      <c r="M24" s="315"/>
      <c r="N24" s="315"/>
    </row>
    <row r="25" spans="1:14" s="79" customFormat="1" x14ac:dyDescent="0.2">
      <c r="A25" s="287" t="s">
        <v>832</v>
      </c>
      <c r="B25" s="278">
        <v>5843.02</v>
      </c>
      <c r="C25" s="278"/>
      <c r="D25" s="278"/>
      <c r="E25" s="288"/>
      <c r="F25" s="289">
        <f>-0.59*B25</f>
        <v>-3447.3818000000001</v>
      </c>
      <c r="G25" s="278"/>
      <c r="H25" s="278"/>
      <c r="I25" s="289">
        <f>-0.41*B25</f>
        <v>-2395.6381999999999</v>
      </c>
      <c r="J25" s="278"/>
      <c r="K25" s="278"/>
      <c r="L25" s="282">
        <f>B25</f>
        <v>5843.02</v>
      </c>
      <c r="M25" s="315"/>
      <c r="N25" s="315"/>
    </row>
    <row r="26" spans="1:14" s="79" customFormat="1" x14ac:dyDescent="0.2">
      <c r="A26" s="280" t="s">
        <v>1063</v>
      </c>
      <c r="B26" s="277"/>
      <c r="C26" s="277"/>
      <c r="D26" s="277"/>
      <c r="E26" s="276"/>
      <c r="F26" s="277"/>
      <c r="G26" s="277"/>
      <c r="H26" s="277"/>
      <c r="I26" s="277"/>
      <c r="J26" s="277"/>
      <c r="K26" s="279"/>
      <c r="L26" s="282"/>
      <c r="M26" s="315"/>
      <c r="N26" s="315"/>
    </row>
    <row r="27" spans="1:14" s="79" customFormat="1" x14ac:dyDescent="0.2">
      <c r="A27" s="280" t="s">
        <v>1052</v>
      </c>
      <c r="B27" s="280"/>
      <c r="C27" s="278">
        <v>-25000</v>
      </c>
      <c r="D27" s="279"/>
      <c r="E27" s="279"/>
      <c r="F27" s="278"/>
      <c r="G27" s="279"/>
      <c r="H27" s="279"/>
      <c r="I27" s="278"/>
      <c r="J27" s="279"/>
      <c r="K27" s="279"/>
      <c r="L27" s="282">
        <f>C27</f>
        <v>-25000</v>
      </c>
      <c r="M27" s="315"/>
      <c r="N27" s="315"/>
    </row>
    <row r="28" spans="1:14" s="79" customFormat="1" x14ac:dyDescent="0.2">
      <c r="A28" s="280" t="s">
        <v>1053</v>
      </c>
      <c r="B28" s="280"/>
      <c r="C28" s="278"/>
      <c r="D28" s="279"/>
      <c r="E28" s="279"/>
      <c r="F28" s="279"/>
      <c r="G28" s="279"/>
      <c r="H28" s="279"/>
      <c r="I28" s="279"/>
      <c r="J28" s="279"/>
      <c r="K28" s="279"/>
      <c r="L28" s="282"/>
      <c r="M28" s="315"/>
      <c r="N28" s="315"/>
    </row>
    <row r="29" spans="1:14" s="79" customFormat="1" x14ac:dyDescent="0.2">
      <c r="A29" s="280" t="s">
        <v>832</v>
      </c>
      <c r="B29" s="279"/>
      <c r="C29" s="289">
        <v>-5567.5</v>
      </c>
      <c r="D29" s="279"/>
      <c r="E29" s="279"/>
      <c r="F29" s="278"/>
      <c r="G29" s="279"/>
      <c r="H29" s="279"/>
      <c r="I29" s="278"/>
      <c r="J29" s="279"/>
      <c r="K29" s="279"/>
      <c r="L29" s="282">
        <f>C29</f>
        <v>-5567.5</v>
      </c>
      <c r="M29" s="315"/>
      <c r="N29" s="315"/>
    </row>
    <row r="30" spans="1:14" s="79" customFormat="1" x14ac:dyDescent="0.2">
      <c r="A30" s="280" t="s">
        <v>1063</v>
      </c>
      <c r="B30" s="280"/>
      <c r="C30" s="279"/>
      <c r="D30" s="279"/>
      <c r="E30" s="279"/>
      <c r="F30" s="279"/>
      <c r="G30" s="279"/>
      <c r="H30" s="279"/>
      <c r="I30" s="279"/>
      <c r="J30" s="279"/>
      <c r="K30" s="279"/>
      <c r="L30" s="282"/>
      <c r="M30" s="315"/>
      <c r="N30" s="315"/>
    </row>
    <row r="31" spans="1:14" s="79" customFormat="1" x14ac:dyDescent="0.2">
      <c r="A31" s="280" t="s">
        <v>1064</v>
      </c>
      <c r="B31" s="280"/>
      <c r="D31" s="290">
        <v>-1561.64</v>
      </c>
      <c r="E31" s="279"/>
      <c r="F31" s="279"/>
      <c r="G31" s="290">
        <f>-0.59*D31</f>
        <v>921.36760000000004</v>
      </c>
      <c r="H31" s="279"/>
      <c r="I31" s="279"/>
      <c r="J31" s="290">
        <f>-0.41*D31</f>
        <v>640.27239999999995</v>
      </c>
      <c r="K31" s="279"/>
      <c r="L31" s="282">
        <f>D31</f>
        <v>-1561.64</v>
      </c>
      <c r="M31" s="315"/>
      <c r="N31" s="315"/>
    </row>
    <row r="32" spans="1:14" s="79" customFormat="1" x14ac:dyDescent="0.2">
      <c r="A32" s="280" t="s">
        <v>1021</v>
      </c>
      <c r="B32" s="280"/>
      <c r="C32" s="280">
        <v>2024.12</v>
      </c>
      <c r="D32" s="279"/>
      <c r="E32" s="279"/>
      <c r="F32" s="279"/>
      <c r="G32" s="279"/>
      <c r="H32" s="291">
        <f>-0.59*L32</f>
        <v>-1194.2307999999998</v>
      </c>
      <c r="I32" s="279"/>
      <c r="J32" s="279"/>
      <c r="K32" s="291">
        <f>-0.41*L32</f>
        <v>-829.88919999999996</v>
      </c>
      <c r="L32" s="282">
        <f>C32</f>
        <v>2024.12</v>
      </c>
      <c r="M32" s="315"/>
      <c r="N32" s="315"/>
    </row>
    <row r="33" spans="1:14" s="79" customFormat="1" x14ac:dyDescent="0.2">
      <c r="A33" s="292">
        <v>43008</v>
      </c>
      <c r="B33" s="293">
        <f>SUM(B22:D32)</f>
        <v>841672.00000000023</v>
      </c>
      <c r="C33" s="294"/>
      <c r="D33" s="294"/>
      <c r="E33" s="295"/>
      <c r="F33" s="296">
        <f>SUM(F22:F32)</f>
        <v>-22935.028699999995</v>
      </c>
      <c r="G33" s="296">
        <f t="shared" ref="G33:K33" si="2">SUM(G22:G32)</f>
        <v>5473.8372999999992</v>
      </c>
      <c r="H33" s="296">
        <f>SUM(H22:H32)</f>
        <v>-68003.535700000008</v>
      </c>
      <c r="I33" s="296">
        <f t="shared" si="2"/>
        <v>-15937.9013</v>
      </c>
      <c r="J33" s="296">
        <f t="shared" si="2"/>
        <v>3803.8526999999999</v>
      </c>
      <c r="K33" s="296">
        <f t="shared" si="2"/>
        <v>-47256.694299999996</v>
      </c>
      <c r="L33" s="294">
        <f>SUM(L22:L32)</f>
        <v>841672.00000000023</v>
      </c>
      <c r="M33" s="315"/>
      <c r="N33" s="315"/>
    </row>
    <row r="34" spans="1:14" x14ac:dyDescent="0.2">
      <c r="A34" s="287" t="s">
        <v>1052</v>
      </c>
      <c r="B34" s="297"/>
      <c r="C34" s="278"/>
      <c r="D34" s="278"/>
      <c r="E34" s="288"/>
      <c r="F34" s="278"/>
      <c r="G34" s="278"/>
      <c r="H34" s="278"/>
      <c r="I34" s="278"/>
      <c r="J34" s="278"/>
      <c r="K34" s="281"/>
      <c r="L34" s="282"/>
      <c r="M34" s="315"/>
      <c r="N34" s="315"/>
    </row>
    <row r="35" spans="1:14" x14ac:dyDescent="0.2">
      <c r="A35" s="287" t="s">
        <v>1053</v>
      </c>
      <c r="B35" s="278"/>
      <c r="C35" s="278"/>
      <c r="D35" s="278"/>
      <c r="E35" s="288"/>
      <c r="F35" s="278"/>
      <c r="G35" s="278"/>
      <c r="H35" s="278"/>
      <c r="I35" s="278"/>
      <c r="J35" s="278"/>
      <c r="K35" s="281"/>
      <c r="L35" s="282"/>
      <c r="M35" s="315"/>
      <c r="N35" s="315"/>
    </row>
    <row r="36" spans="1:14" x14ac:dyDescent="0.2">
      <c r="A36" s="287" t="s">
        <v>832</v>
      </c>
      <c r="B36" s="278"/>
      <c r="C36" s="278"/>
      <c r="D36" s="278"/>
      <c r="E36" s="288"/>
      <c r="F36" s="289">
        <f>-0.59*B36</f>
        <v>0</v>
      </c>
      <c r="G36" s="278"/>
      <c r="H36" s="278"/>
      <c r="I36" s="289">
        <f>-0.41*B36</f>
        <v>0</v>
      </c>
      <c r="J36" s="278"/>
      <c r="K36" s="278"/>
      <c r="L36" s="282">
        <f>B36</f>
        <v>0</v>
      </c>
    </row>
    <row r="37" spans="1:14" x14ac:dyDescent="0.2">
      <c r="A37" s="280" t="s">
        <v>1063</v>
      </c>
      <c r="B37" s="277"/>
      <c r="C37" s="277"/>
      <c r="D37" s="277"/>
      <c r="E37" s="276"/>
      <c r="F37" s="277"/>
      <c r="G37" s="277"/>
      <c r="H37" s="277"/>
      <c r="I37" s="277"/>
      <c r="J37" s="277"/>
      <c r="K37" s="279"/>
      <c r="L37" s="282"/>
    </row>
    <row r="38" spans="1:14" x14ac:dyDescent="0.2">
      <c r="A38" s="280" t="s">
        <v>1052</v>
      </c>
      <c r="B38" s="280"/>
      <c r="C38" s="278">
        <v>-50000</v>
      </c>
      <c r="D38" s="279"/>
      <c r="E38" s="279"/>
      <c r="F38" s="278"/>
      <c r="G38" s="279"/>
      <c r="H38" s="279"/>
      <c r="I38" s="278"/>
      <c r="J38" s="279"/>
      <c r="K38" s="279"/>
      <c r="L38" s="282">
        <f>C38</f>
        <v>-50000</v>
      </c>
    </row>
    <row r="39" spans="1:14" x14ac:dyDescent="0.2">
      <c r="A39" s="280" t="s">
        <v>1053</v>
      </c>
      <c r="B39" s="280"/>
      <c r="C39" s="278"/>
      <c r="D39" s="279"/>
      <c r="E39" s="279"/>
      <c r="F39" s="279"/>
      <c r="G39" s="279"/>
      <c r="H39" s="279"/>
      <c r="I39" s="279"/>
      <c r="J39" s="279"/>
      <c r="K39" s="279"/>
      <c r="L39" s="282"/>
    </row>
    <row r="40" spans="1:14" x14ac:dyDescent="0.2">
      <c r="A40" s="280" t="s">
        <v>832</v>
      </c>
      <c r="B40" s="279"/>
      <c r="C40" s="289">
        <v>-8087.91</v>
      </c>
      <c r="D40" s="279"/>
      <c r="E40" s="279"/>
      <c r="F40" s="278"/>
      <c r="G40" s="279"/>
      <c r="H40" s="279"/>
      <c r="I40" s="278"/>
      <c r="J40" s="279"/>
      <c r="K40" s="279"/>
      <c r="L40" s="282">
        <f>C40</f>
        <v>-8087.91</v>
      </c>
    </row>
    <row r="41" spans="1:14" x14ac:dyDescent="0.2">
      <c r="A41" s="280" t="s">
        <v>1063</v>
      </c>
      <c r="B41" s="280"/>
      <c r="C41" s="279"/>
      <c r="D41" s="279"/>
      <c r="E41" s="279"/>
      <c r="F41" s="279"/>
      <c r="G41" s="279"/>
      <c r="H41" s="279"/>
      <c r="I41" s="279"/>
      <c r="J41" s="279"/>
      <c r="K41" s="279"/>
      <c r="L41" s="282"/>
      <c r="M41" s="79"/>
      <c r="N41" s="79"/>
    </row>
    <row r="42" spans="1:14" x14ac:dyDescent="0.2">
      <c r="A42" s="280" t="s">
        <v>1064</v>
      </c>
      <c r="B42" s="280"/>
      <c r="C42" s="79"/>
      <c r="D42" s="290">
        <v>-1538.06</v>
      </c>
      <c r="E42" s="279"/>
      <c r="F42" s="279"/>
      <c r="G42" s="290">
        <f>-0.59*D42</f>
        <v>907.45539999999994</v>
      </c>
      <c r="H42" s="279"/>
      <c r="I42" s="279"/>
      <c r="J42" s="290">
        <f>-0.41*D42</f>
        <v>630.60459999999989</v>
      </c>
      <c r="K42" s="279"/>
      <c r="L42" s="282">
        <f>D42</f>
        <v>-1538.06</v>
      </c>
      <c r="M42" s="79"/>
      <c r="N42" s="79"/>
    </row>
    <row r="43" spans="1:14" x14ac:dyDescent="0.2">
      <c r="A43" s="280" t="s">
        <v>1021</v>
      </c>
      <c r="B43" s="280"/>
      <c r="C43" s="280"/>
      <c r="D43" s="279"/>
      <c r="E43" s="279"/>
      <c r="F43" s="279"/>
      <c r="G43" s="279"/>
      <c r="H43" s="291">
        <f>-0.59*L43</f>
        <v>0</v>
      </c>
      <c r="I43" s="279"/>
      <c r="J43" s="279"/>
      <c r="K43" s="291">
        <f>-0.41*L43</f>
        <v>0</v>
      </c>
      <c r="L43" s="282">
        <f>C43</f>
        <v>0</v>
      </c>
      <c r="M43" s="79"/>
      <c r="N43" s="79"/>
    </row>
    <row r="44" spans="1:14" x14ac:dyDescent="0.2">
      <c r="A44" s="292">
        <v>43100</v>
      </c>
      <c r="B44" s="293">
        <f>SUM(B33:D43)</f>
        <v>782046.03000000014</v>
      </c>
      <c r="C44" s="294"/>
      <c r="D44" s="294"/>
      <c r="E44" s="295"/>
      <c r="F44" s="296">
        <f>SUM(F33:F43)</f>
        <v>-22935.028699999995</v>
      </c>
      <c r="G44" s="296">
        <f t="shared" ref="G44" si="3">SUM(G33:G43)</f>
        <v>6381.2926999999991</v>
      </c>
      <c r="H44" s="296">
        <f>SUM(H33:H43)</f>
        <v>-68003.535700000008</v>
      </c>
      <c r="I44" s="296">
        <f t="shared" ref="I44:K44" si="4">SUM(I33:I43)</f>
        <v>-15937.9013</v>
      </c>
      <c r="J44" s="296">
        <f t="shared" si="4"/>
        <v>4434.4573</v>
      </c>
      <c r="K44" s="296">
        <f t="shared" si="4"/>
        <v>-47256.694299999996</v>
      </c>
      <c r="L44" s="294">
        <f>SUM(L33:L43)</f>
        <v>782046.03000000014</v>
      </c>
      <c r="M44" s="79"/>
      <c r="N44" s="79"/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3"/>
  <sheetViews>
    <sheetView topLeftCell="A43" workbookViewId="0">
      <selection activeCell="G75" sqref="G75"/>
    </sheetView>
  </sheetViews>
  <sheetFormatPr defaultRowHeight="12.75" x14ac:dyDescent="0.2"/>
  <cols>
    <col min="2" max="2" width="44.85546875" style="80" customWidth="1"/>
    <col min="3" max="3" width="11" style="270" customWidth="1"/>
    <col min="4" max="5" width="10.7109375" style="270" customWidth="1"/>
  </cols>
  <sheetData>
    <row r="1" spans="2:5" x14ac:dyDescent="0.2">
      <c r="B1" s="152" t="s">
        <v>774</v>
      </c>
      <c r="C1" s="316"/>
      <c r="D1" s="237"/>
      <c r="E1" s="237"/>
    </row>
    <row r="2" spans="2:5" ht="15" x14ac:dyDescent="0.25">
      <c r="B2" s="161" t="s">
        <v>986</v>
      </c>
      <c r="C2" s="316"/>
      <c r="D2" s="237"/>
      <c r="E2" s="237"/>
    </row>
    <row r="3" spans="2:5" ht="13.5" thickBot="1" x14ac:dyDescent="0.25">
      <c r="B3" s="331" t="s">
        <v>1075</v>
      </c>
      <c r="C3" s="316"/>
      <c r="D3" s="304"/>
      <c r="E3" s="304"/>
    </row>
    <row r="4" spans="2:5" ht="26.25" customHeight="1" x14ac:dyDescent="0.2">
      <c r="B4" s="152"/>
      <c r="C4" s="433" t="s">
        <v>1009</v>
      </c>
      <c r="D4" s="433" t="s">
        <v>1072</v>
      </c>
      <c r="E4" s="433" t="s">
        <v>1076</v>
      </c>
    </row>
    <row r="5" spans="2:5" ht="13.5" thickBot="1" x14ac:dyDescent="0.25">
      <c r="B5" s="210"/>
      <c r="C5" s="434"/>
      <c r="D5" s="434"/>
      <c r="E5" s="434"/>
    </row>
    <row r="6" spans="2:5" x14ac:dyDescent="0.2">
      <c r="B6" s="369" t="s">
        <v>1044</v>
      </c>
      <c r="C6" s="371"/>
      <c r="D6" s="240"/>
      <c r="E6" s="240"/>
    </row>
    <row r="7" spans="2:5" x14ac:dyDescent="0.2">
      <c r="B7" s="197" t="s">
        <v>775</v>
      </c>
      <c r="C7" s="364">
        <v>350000</v>
      </c>
      <c r="D7" s="358">
        <v>360000.41000000003</v>
      </c>
      <c r="E7" s="358"/>
    </row>
    <row r="8" spans="2:5" x14ac:dyDescent="0.2">
      <c r="B8" s="197" t="s">
        <v>1073</v>
      </c>
      <c r="C8" s="365">
        <v>0</v>
      </c>
      <c r="D8" s="359">
        <v>0</v>
      </c>
      <c r="E8" s="359"/>
    </row>
    <row r="9" spans="2:5" ht="13.5" thickBot="1" x14ac:dyDescent="0.25">
      <c r="B9" s="370" t="s">
        <v>1046</v>
      </c>
      <c r="C9" s="368">
        <f>SUM(C7:C8)</f>
        <v>350000</v>
      </c>
      <c r="D9" s="246">
        <v>360000.41000000003</v>
      </c>
      <c r="E9" s="246">
        <f>SUM(E7:E8)</f>
        <v>0</v>
      </c>
    </row>
    <row r="10" spans="2:5" ht="20.25" thickBot="1" x14ac:dyDescent="0.35">
      <c r="B10" s="322"/>
      <c r="C10" s="247"/>
      <c r="D10" s="360"/>
      <c r="E10" s="360"/>
    </row>
    <row r="11" spans="2:5" x14ac:dyDescent="0.2">
      <c r="B11" s="369" t="s">
        <v>1045</v>
      </c>
      <c r="C11" s="371"/>
      <c r="D11" s="250"/>
      <c r="E11" s="250"/>
    </row>
    <row r="12" spans="2:5" x14ac:dyDescent="0.2">
      <c r="B12" s="199" t="s">
        <v>1032</v>
      </c>
      <c r="C12" s="372"/>
      <c r="D12" s="361"/>
      <c r="E12" s="361"/>
    </row>
    <row r="13" spans="2:5" x14ac:dyDescent="0.2">
      <c r="B13" s="197" t="s">
        <v>928</v>
      </c>
      <c r="C13" s="364">
        <v>-70000</v>
      </c>
      <c r="D13" s="358">
        <v>-69999.66</v>
      </c>
      <c r="E13" s="358"/>
    </row>
    <row r="14" spans="2:5" x14ac:dyDescent="0.2">
      <c r="B14" s="199"/>
      <c r="C14" s="372"/>
      <c r="D14" s="361"/>
      <c r="E14" s="361"/>
    </row>
    <row r="15" spans="2:5" x14ac:dyDescent="0.2">
      <c r="B15" s="199" t="s">
        <v>1033</v>
      </c>
      <c r="C15" s="372"/>
      <c r="D15" s="361"/>
      <c r="E15" s="361"/>
    </row>
    <row r="16" spans="2:5" x14ac:dyDescent="0.2">
      <c r="B16" s="197" t="s">
        <v>784</v>
      </c>
      <c r="C16" s="364">
        <v>-5000</v>
      </c>
      <c r="D16" s="358">
        <v>-14999.600000000002</v>
      </c>
      <c r="E16" s="358"/>
    </row>
    <row r="17" spans="2:5" x14ac:dyDescent="0.2">
      <c r="B17" s="197" t="s">
        <v>962</v>
      </c>
      <c r="C17" s="364">
        <v>-50000</v>
      </c>
      <c r="D17" s="358">
        <v>-50000</v>
      </c>
      <c r="E17" s="358"/>
    </row>
    <row r="18" spans="2:5" x14ac:dyDescent="0.2">
      <c r="B18" s="199"/>
      <c r="C18" s="372"/>
      <c r="D18" s="361"/>
      <c r="E18" s="361"/>
    </row>
    <row r="19" spans="2:5" x14ac:dyDescent="0.2">
      <c r="B19" s="199" t="s">
        <v>739</v>
      </c>
      <c r="C19" s="372"/>
      <c r="D19" s="361"/>
      <c r="E19" s="361"/>
    </row>
    <row r="20" spans="2:5" x14ac:dyDescent="0.2">
      <c r="B20" s="197" t="s">
        <v>819</v>
      </c>
      <c r="C20" s="364">
        <v>-65000</v>
      </c>
      <c r="D20" s="358">
        <v>-64999.5</v>
      </c>
      <c r="E20" s="358"/>
    </row>
    <row r="21" spans="2:5" x14ac:dyDescent="0.2">
      <c r="B21" s="197" t="s">
        <v>820</v>
      </c>
      <c r="C21" s="364">
        <v>-12000</v>
      </c>
      <c r="D21" s="358">
        <v>-12000.16</v>
      </c>
      <c r="E21" s="358"/>
    </row>
    <row r="22" spans="2:5" x14ac:dyDescent="0.2">
      <c r="B22" s="197" t="s">
        <v>776</v>
      </c>
      <c r="C22" s="364">
        <v>-22000</v>
      </c>
      <c r="D22" s="358">
        <v>-21999.629999999997</v>
      </c>
      <c r="E22" s="358"/>
    </row>
    <row r="23" spans="2:5" x14ac:dyDescent="0.2">
      <c r="B23" s="197" t="s">
        <v>1041</v>
      </c>
      <c r="C23" s="364">
        <v>-27500</v>
      </c>
      <c r="D23" s="358">
        <v>-27499.666666666664</v>
      </c>
      <c r="E23" s="358"/>
    </row>
    <row r="24" spans="2:5" ht="13.5" thickBot="1" x14ac:dyDescent="0.25">
      <c r="B24" s="370" t="s">
        <v>1047</v>
      </c>
      <c r="C24" s="373">
        <f>SUM(C13:C23)</f>
        <v>-251500</v>
      </c>
      <c r="D24" s="253">
        <v>-261498.21666666667</v>
      </c>
      <c r="E24" s="253">
        <f>SUM(E13:E23)</f>
        <v>0</v>
      </c>
    </row>
    <row r="25" spans="2:5" ht="20.25" thickBot="1" x14ac:dyDescent="0.35">
      <c r="B25" s="322"/>
      <c r="C25" s="254"/>
      <c r="D25" s="325"/>
      <c r="E25" s="325"/>
    </row>
    <row r="26" spans="2:5" ht="13.5" thickBot="1" x14ac:dyDescent="0.25">
      <c r="B26" s="341" t="s">
        <v>1048</v>
      </c>
      <c r="C26" s="236">
        <f>C9+C24</f>
        <v>98500</v>
      </c>
      <c r="D26" s="236">
        <v>98502.193333333358</v>
      </c>
      <c r="E26" s="298">
        <f>E9+E24</f>
        <v>0</v>
      </c>
    </row>
    <row r="27" spans="2:5" ht="20.25" thickBot="1" x14ac:dyDescent="0.35">
      <c r="B27" s="323"/>
      <c r="C27" s="255"/>
      <c r="D27" s="326"/>
      <c r="E27" s="326"/>
    </row>
    <row r="28" spans="2:5" ht="20.25" thickBot="1" x14ac:dyDescent="0.35">
      <c r="B28" s="324" t="s">
        <v>1051</v>
      </c>
      <c r="C28" s="257"/>
      <c r="D28" s="257"/>
      <c r="E28" s="257"/>
    </row>
    <row r="29" spans="2:5" x14ac:dyDescent="0.2">
      <c r="B29" s="194" t="s">
        <v>1022</v>
      </c>
      <c r="C29" s="250"/>
      <c r="D29" s="250"/>
      <c r="E29" s="250"/>
    </row>
    <row r="30" spans="2:5" x14ac:dyDescent="0.2">
      <c r="B30" s="195" t="s">
        <v>782</v>
      </c>
      <c r="C30" s="364">
        <v>0</v>
      </c>
      <c r="D30" s="358">
        <v>12</v>
      </c>
      <c r="E30" s="358"/>
    </row>
    <row r="31" spans="2:5" x14ac:dyDescent="0.2">
      <c r="B31" s="195" t="s">
        <v>929</v>
      </c>
      <c r="C31" s="364">
        <v>118000</v>
      </c>
      <c r="D31" s="358">
        <v>117528.43</v>
      </c>
      <c r="E31" s="358"/>
    </row>
    <row r="32" spans="2:5" x14ac:dyDescent="0.2">
      <c r="B32" s="196" t="s">
        <v>948</v>
      </c>
      <c r="C32" s="364">
        <v>108000</v>
      </c>
      <c r="D32" s="358">
        <v>109644.17</v>
      </c>
      <c r="E32" s="358"/>
    </row>
    <row r="33" spans="2:5" x14ac:dyDescent="0.2">
      <c r="B33" s="196" t="s">
        <v>949</v>
      </c>
      <c r="C33" s="364">
        <v>10000</v>
      </c>
      <c r="D33" s="358">
        <v>7884.26</v>
      </c>
      <c r="E33" s="358"/>
    </row>
    <row r="34" spans="2:5" x14ac:dyDescent="0.2">
      <c r="B34" s="197" t="s">
        <v>3</v>
      </c>
      <c r="C34" s="364">
        <v>6000</v>
      </c>
      <c r="D34" s="358">
        <v>3271.8</v>
      </c>
      <c r="E34" s="358"/>
    </row>
    <row r="35" spans="2:5" x14ac:dyDescent="0.2">
      <c r="B35" s="194" t="s">
        <v>1025</v>
      </c>
      <c r="C35" s="367">
        <f>SUM(C30:C34)-C31</f>
        <v>124000</v>
      </c>
      <c r="D35" s="240">
        <v>120812.22999999998</v>
      </c>
      <c r="E35" s="240">
        <f>SUM(E30:E34)-E31</f>
        <v>0</v>
      </c>
    </row>
    <row r="36" spans="2:5" x14ac:dyDescent="0.2">
      <c r="B36" s="199"/>
      <c r="C36" s="364"/>
      <c r="D36" s="362"/>
      <c r="E36" s="362"/>
    </row>
    <row r="37" spans="2:5" x14ac:dyDescent="0.2">
      <c r="B37" s="194" t="s">
        <v>1023</v>
      </c>
      <c r="C37" s="367"/>
      <c r="D37" s="240"/>
      <c r="E37" s="240"/>
    </row>
    <row r="38" spans="2:5" x14ac:dyDescent="0.2">
      <c r="B38" s="197" t="s">
        <v>975</v>
      </c>
      <c r="C38" s="364">
        <v>0</v>
      </c>
      <c r="D38" s="358">
        <v>1344</v>
      </c>
      <c r="E38" s="358"/>
    </row>
    <row r="39" spans="2:5" x14ac:dyDescent="0.2">
      <c r="B39" s="194" t="s">
        <v>1026</v>
      </c>
      <c r="C39" s="367">
        <f>SUM(C38)</f>
        <v>0</v>
      </c>
      <c r="D39" s="240">
        <v>1344</v>
      </c>
      <c r="E39" s="240">
        <f>SUM(E38)</f>
        <v>0</v>
      </c>
    </row>
    <row r="40" spans="2:5" x14ac:dyDescent="0.2">
      <c r="B40" s="199"/>
      <c r="C40" s="364"/>
      <c r="D40" s="362"/>
      <c r="E40" s="362"/>
    </row>
    <row r="41" spans="2:5" x14ac:dyDescent="0.2">
      <c r="B41" s="194" t="s">
        <v>1024</v>
      </c>
      <c r="C41" s="367"/>
      <c r="D41" s="240"/>
      <c r="E41" s="240"/>
    </row>
    <row r="42" spans="2:5" x14ac:dyDescent="0.2">
      <c r="B42" s="199" t="s">
        <v>988</v>
      </c>
      <c r="C42" s="364">
        <v>6000</v>
      </c>
      <c r="D42" s="358">
        <v>5999.98</v>
      </c>
      <c r="E42" s="358"/>
    </row>
    <row r="43" spans="2:5" ht="13.5" thickBot="1" x14ac:dyDescent="0.25">
      <c r="B43" s="370" t="s">
        <v>1027</v>
      </c>
      <c r="C43" s="368">
        <f>SUM(C42)</f>
        <v>6000</v>
      </c>
      <c r="D43" s="246">
        <v>5999.98</v>
      </c>
      <c r="E43" s="246">
        <f>SUM(E42)</f>
        <v>0</v>
      </c>
    </row>
    <row r="44" spans="2:5" ht="20.25" thickBot="1" x14ac:dyDescent="0.35">
      <c r="B44" s="324" t="s">
        <v>142</v>
      </c>
      <c r="C44" s="257">
        <f>C35+C39+C43</f>
        <v>130000</v>
      </c>
      <c r="D44" s="257">
        <v>128156.20999999998</v>
      </c>
      <c r="E44" s="257">
        <f>E35+E39+E43</f>
        <v>0</v>
      </c>
    </row>
    <row r="45" spans="2:5" ht="13.5" thickBot="1" x14ac:dyDescent="0.25">
      <c r="B45" s="374"/>
      <c r="C45" s="366"/>
      <c r="D45" s="328"/>
      <c r="E45" s="328"/>
    </row>
    <row r="46" spans="2:5" ht="20.25" thickBot="1" x14ac:dyDescent="0.35">
      <c r="B46" s="324" t="s">
        <v>764</v>
      </c>
      <c r="C46" s="257"/>
      <c r="D46" s="257"/>
      <c r="E46" s="257"/>
    </row>
    <row r="47" spans="2:5" ht="15" x14ac:dyDescent="0.25">
      <c r="B47" s="380" t="s">
        <v>1028</v>
      </c>
      <c r="C47" s="375"/>
      <c r="D47" s="259"/>
      <c r="E47" s="259"/>
    </row>
    <row r="48" spans="2:5" x14ac:dyDescent="0.2">
      <c r="B48" s="199" t="s">
        <v>1029</v>
      </c>
      <c r="C48" s="364"/>
      <c r="D48" s="362"/>
      <c r="E48" s="362"/>
    </row>
    <row r="49" spans="2:5" x14ac:dyDescent="0.2">
      <c r="B49" s="195" t="s">
        <v>932</v>
      </c>
      <c r="C49" s="364">
        <v>-65000</v>
      </c>
      <c r="D49" s="358">
        <v>-63465.5</v>
      </c>
      <c r="E49" s="358"/>
    </row>
    <row r="50" spans="2:5" x14ac:dyDescent="0.2">
      <c r="B50" s="197" t="s">
        <v>933</v>
      </c>
      <c r="C50" s="364">
        <v>-15000</v>
      </c>
      <c r="D50" s="358">
        <v>-12752.32</v>
      </c>
      <c r="E50" s="358"/>
    </row>
    <row r="51" spans="2:5" x14ac:dyDescent="0.2">
      <c r="B51" s="197" t="s">
        <v>11</v>
      </c>
      <c r="C51" s="364">
        <v>-5000</v>
      </c>
      <c r="D51" s="358">
        <v>-4999.72</v>
      </c>
      <c r="E51" s="358"/>
    </row>
    <row r="52" spans="2:5" x14ac:dyDescent="0.2">
      <c r="B52" s="199"/>
      <c r="C52" s="364"/>
      <c r="D52" s="362"/>
      <c r="E52" s="362"/>
    </row>
    <row r="53" spans="2:5" x14ac:dyDescent="0.2">
      <c r="B53" s="199" t="s">
        <v>1030</v>
      </c>
      <c r="C53" s="364"/>
      <c r="D53" s="362"/>
      <c r="E53" s="362"/>
    </row>
    <row r="54" spans="2:5" x14ac:dyDescent="0.2">
      <c r="B54" s="197" t="s">
        <v>779</v>
      </c>
      <c r="C54" s="364">
        <v>-31000</v>
      </c>
      <c r="D54" s="358">
        <v>-22999.93</v>
      </c>
      <c r="E54" s="358"/>
    </row>
    <row r="55" spans="2:5" x14ac:dyDescent="0.2">
      <c r="B55" s="197" t="s">
        <v>913</v>
      </c>
      <c r="C55" s="364">
        <v>-400</v>
      </c>
      <c r="D55" s="358">
        <v>0</v>
      </c>
      <c r="E55" s="358"/>
    </row>
    <row r="56" spans="2:5" x14ac:dyDescent="0.2">
      <c r="B56" s="197" t="s">
        <v>1042</v>
      </c>
      <c r="C56" s="364">
        <v>-4500</v>
      </c>
      <c r="D56" s="358">
        <v>-4500</v>
      </c>
      <c r="E56" s="358"/>
    </row>
    <row r="57" spans="2:5" ht="15" x14ac:dyDescent="0.25">
      <c r="B57" s="381" t="s">
        <v>1050</v>
      </c>
      <c r="C57" s="376">
        <f>SUM(C49:C56)</f>
        <v>-120900</v>
      </c>
      <c r="D57" s="260">
        <v>-108717.47</v>
      </c>
      <c r="E57" s="260">
        <f>SUM(E49:E56)</f>
        <v>0</v>
      </c>
    </row>
    <row r="58" spans="2:5" x14ac:dyDescent="0.2">
      <c r="B58" s="197"/>
      <c r="C58" s="364"/>
      <c r="D58" s="362"/>
      <c r="E58" s="362"/>
    </row>
    <row r="59" spans="2:5" ht="15" x14ac:dyDescent="0.25">
      <c r="B59" s="381" t="s">
        <v>1023</v>
      </c>
      <c r="C59" s="377"/>
      <c r="D59" s="261"/>
      <c r="E59" s="261"/>
    </row>
    <row r="60" spans="2:5" x14ac:dyDescent="0.2">
      <c r="B60" s="197" t="s">
        <v>772</v>
      </c>
      <c r="C60" s="364">
        <v>-7500</v>
      </c>
      <c r="D60" s="358">
        <v>-10496.26</v>
      </c>
      <c r="E60" s="358"/>
    </row>
    <row r="61" spans="2:5" ht="15" x14ac:dyDescent="0.25">
      <c r="B61" s="381" t="s">
        <v>1026</v>
      </c>
      <c r="C61" s="378">
        <f>SUM(C60)</f>
        <v>-7500</v>
      </c>
      <c r="D61" s="262">
        <v>-10496.26</v>
      </c>
      <c r="E61" s="262">
        <f>SUM(E60)</f>
        <v>0</v>
      </c>
    </row>
    <row r="62" spans="2:5" x14ac:dyDescent="0.2">
      <c r="B62" s="197"/>
      <c r="C62" s="364"/>
      <c r="D62" s="362"/>
      <c r="E62" s="362"/>
    </row>
    <row r="63" spans="2:5" ht="15" x14ac:dyDescent="0.25">
      <c r="B63" s="381" t="s">
        <v>1034</v>
      </c>
      <c r="C63" s="375"/>
      <c r="D63" s="259"/>
      <c r="E63" s="259"/>
    </row>
    <row r="64" spans="2:5" x14ac:dyDescent="0.2">
      <c r="B64" s="199" t="s">
        <v>1035</v>
      </c>
      <c r="C64" s="372"/>
      <c r="D64" s="361"/>
      <c r="E64" s="361"/>
    </row>
    <row r="65" spans="2:5" x14ac:dyDescent="0.2">
      <c r="B65" s="197" t="s">
        <v>773</v>
      </c>
      <c r="C65" s="364">
        <v>-6500</v>
      </c>
      <c r="D65" s="358">
        <v>-6577.2800000000007</v>
      </c>
      <c r="E65" s="358"/>
    </row>
    <row r="66" spans="2:5" x14ac:dyDescent="0.2">
      <c r="B66" s="197" t="s">
        <v>777</v>
      </c>
      <c r="C66" s="364">
        <v>-15066</v>
      </c>
      <c r="D66" s="358">
        <v>-15112.35</v>
      </c>
      <c r="E66" s="358"/>
    </row>
    <row r="67" spans="2:5" x14ac:dyDescent="0.2">
      <c r="B67" s="197" t="s">
        <v>771</v>
      </c>
      <c r="C67" s="364">
        <v>-5000</v>
      </c>
      <c r="D67" s="358">
        <v>-4999.6000000000004</v>
      </c>
      <c r="E67" s="358"/>
    </row>
    <row r="68" spans="2:5" x14ac:dyDescent="0.2">
      <c r="B68" s="197"/>
      <c r="C68" s="379"/>
      <c r="D68" s="363"/>
      <c r="E68" s="363"/>
    </row>
    <row r="69" spans="2:5" x14ac:dyDescent="0.2">
      <c r="B69" s="199" t="s">
        <v>1036</v>
      </c>
      <c r="C69" s="379"/>
      <c r="D69" s="363"/>
      <c r="E69" s="363"/>
    </row>
    <row r="70" spans="2:5" x14ac:dyDescent="0.2">
      <c r="B70" s="197" t="s">
        <v>1071</v>
      </c>
      <c r="C70" s="364">
        <v>-6000</v>
      </c>
      <c r="D70" s="358">
        <v>-5999.53</v>
      </c>
      <c r="E70" s="358"/>
    </row>
    <row r="71" spans="2:5" x14ac:dyDescent="0.2">
      <c r="B71" s="197"/>
      <c r="C71" s="364"/>
      <c r="D71" s="362"/>
      <c r="E71" s="362"/>
    </row>
    <row r="72" spans="2:5" x14ac:dyDescent="0.2">
      <c r="B72" s="199" t="s">
        <v>97</v>
      </c>
      <c r="C72" s="364"/>
      <c r="D72" s="362"/>
      <c r="E72" s="362"/>
    </row>
    <row r="73" spans="2:5" x14ac:dyDescent="0.2">
      <c r="B73" s="197" t="s">
        <v>97</v>
      </c>
      <c r="C73" s="364">
        <v>-35344</v>
      </c>
      <c r="D73" s="358">
        <v>-39844</v>
      </c>
      <c r="E73" s="358"/>
    </row>
    <row r="74" spans="2:5" x14ac:dyDescent="0.2">
      <c r="B74" s="197"/>
      <c r="C74" s="379"/>
      <c r="D74" s="363"/>
      <c r="E74" s="363"/>
    </row>
    <row r="75" spans="2:5" x14ac:dyDescent="0.2">
      <c r="B75" s="199" t="s">
        <v>1037</v>
      </c>
      <c r="C75" s="379"/>
      <c r="D75" s="363"/>
      <c r="E75" s="363"/>
    </row>
    <row r="76" spans="2:5" x14ac:dyDescent="0.2">
      <c r="B76" s="197" t="s">
        <v>1040</v>
      </c>
      <c r="C76" s="364">
        <v>-8500</v>
      </c>
      <c r="D76" s="358">
        <v>-8500.3333333333339</v>
      </c>
      <c r="E76" s="358"/>
    </row>
    <row r="77" spans="2:5" x14ac:dyDescent="0.2">
      <c r="B77" s="197"/>
      <c r="C77" s="364"/>
      <c r="D77" s="362"/>
      <c r="E77" s="362"/>
    </row>
    <row r="78" spans="2:5" x14ac:dyDescent="0.2">
      <c r="B78" s="199" t="s">
        <v>1038</v>
      </c>
      <c r="C78" s="379"/>
      <c r="D78" s="363"/>
      <c r="E78" s="363"/>
    </row>
    <row r="79" spans="2:5" x14ac:dyDescent="0.2">
      <c r="B79" s="197" t="s">
        <v>930</v>
      </c>
      <c r="C79" s="364">
        <v>0</v>
      </c>
      <c r="D79" s="358">
        <v>-236.79</v>
      </c>
      <c r="E79" s="358"/>
    </row>
    <row r="80" spans="2:5" ht="15.75" thickBot="1" x14ac:dyDescent="0.3">
      <c r="B80" s="381" t="s">
        <v>1049</v>
      </c>
      <c r="C80" s="378">
        <f>SUM(C65:C79)</f>
        <v>-76410</v>
      </c>
      <c r="D80" s="262">
        <v>-81269.883333333331</v>
      </c>
      <c r="E80" s="262">
        <f>SUM(E65:E79)</f>
        <v>0</v>
      </c>
    </row>
    <row r="81" spans="2:5" ht="20.25" thickBot="1" x14ac:dyDescent="0.35">
      <c r="B81" s="324" t="s">
        <v>1043</v>
      </c>
      <c r="C81" s="257">
        <f>C57+C61+C80</f>
        <v>-204810</v>
      </c>
      <c r="D81" s="257">
        <v>-200483.61333333334</v>
      </c>
      <c r="E81" s="257">
        <f>E57+E61+E80</f>
        <v>0</v>
      </c>
    </row>
    <row r="82" spans="2:5" ht="13.5" thickBot="1" x14ac:dyDescent="0.25">
      <c r="B82" s="151"/>
      <c r="C82" s="266"/>
      <c r="D82" s="312"/>
      <c r="E82" s="312"/>
    </row>
    <row r="83" spans="2:5" ht="13.5" thickBot="1" x14ac:dyDescent="0.25">
      <c r="B83" s="231" t="s">
        <v>947</v>
      </c>
      <c r="C83" s="298">
        <f>C44+C81+C26</f>
        <v>23690</v>
      </c>
      <c r="D83" s="298">
        <v>26174.789999999994</v>
      </c>
      <c r="E83" s="298">
        <f>E44+E81+E26</f>
        <v>0</v>
      </c>
    </row>
    <row r="84" spans="2:5" x14ac:dyDescent="0.2">
      <c r="B84" s="85"/>
      <c r="C84" s="267"/>
      <c r="D84" s="267"/>
      <c r="E84" s="267"/>
    </row>
    <row r="85" spans="2:5" x14ac:dyDescent="0.2">
      <c r="B85" s="317"/>
      <c r="C85" s="267"/>
      <c r="D85" s="268"/>
      <c r="E85" s="268"/>
    </row>
    <row r="86" spans="2:5" x14ac:dyDescent="0.2">
      <c r="B86" s="318"/>
      <c r="C86" s="269"/>
      <c r="D86" s="269"/>
      <c r="E86" s="269"/>
    </row>
    <row r="87" spans="2:5" x14ac:dyDescent="0.2">
      <c r="B87" s="318"/>
      <c r="C87" s="269"/>
      <c r="D87" s="269"/>
      <c r="E87" s="269"/>
    </row>
    <row r="88" spans="2:5" x14ac:dyDescent="0.2">
      <c r="B88" s="318"/>
      <c r="C88" s="267"/>
      <c r="D88" s="268"/>
      <c r="E88" s="268"/>
    </row>
    <row r="89" spans="2:5" x14ac:dyDescent="0.2">
      <c r="B89" s="318"/>
      <c r="C89" s="267"/>
      <c r="D89" s="268"/>
      <c r="E89" s="268"/>
    </row>
    <row r="90" spans="2:5" x14ac:dyDescent="0.2">
      <c r="B90" s="319"/>
      <c r="C90" s="267"/>
      <c r="D90" s="268"/>
      <c r="E90" s="268"/>
    </row>
    <row r="91" spans="2:5" x14ac:dyDescent="0.2">
      <c r="B91" s="85"/>
      <c r="C91" s="267"/>
      <c r="D91" s="268"/>
      <c r="E91" s="268"/>
    </row>
    <row r="92" spans="2:5" x14ac:dyDescent="0.2">
      <c r="B92" s="320"/>
      <c r="C92" s="267"/>
      <c r="D92" s="268"/>
      <c r="E92" s="268"/>
    </row>
    <row r="95" spans="2:5" x14ac:dyDescent="0.2">
      <c r="B95" s="86"/>
    </row>
    <row r="97" spans="2:2" x14ac:dyDescent="0.2">
      <c r="B97" s="86"/>
    </row>
    <row r="98" spans="2:2" x14ac:dyDescent="0.2">
      <c r="B98" s="86"/>
    </row>
    <row r="99" spans="2:2" x14ac:dyDescent="0.2">
      <c r="B99" s="86"/>
    </row>
    <row r="102" spans="2:2" x14ac:dyDescent="0.2">
      <c r="B102" s="86"/>
    </row>
    <row r="104" spans="2:2" x14ac:dyDescent="0.2">
      <c r="B104" s="86"/>
    </row>
    <row r="105" spans="2:2" x14ac:dyDescent="0.2">
      <c r="B105" s="86"/>
    </row>
    <row r="109" spans="2:2" x14ac:dyDescent="0.2">
      <c r="B109" s="86"/>
    </row>
    <row r="110" spans="2:2" x14ac:dyDescent="0.2">
      <c r="B110" s="86"/>
    </row>
    <row r="112" spans="2:2" x14ac:dyDescent="0.2">
      <c r="B112" s="86"/>
    </row>
    <row r="113" spans="2:2" x14ac:dyDescent="0.2">
      <c r="B113" s="86"/>
    </row>
  </sheetData>
  <mergeCells count="3">
    <mergeCell ref="E4:E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Normal="10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I22" sqref="I22"/>
    </sheetView>
  </sheetViews>
  <sheetFormatPr defaultRowHeight="12.75" x14ac:dyDescent="0.2"/>
  <cols>
    <col min="1" max="1" width="30.28515625" customWidth="1"/>
    <col min="2" max="2" width="16" style="343" bestFit="1" customWidth="1"/>
    <col min="3" max="3" width="11.85546875" style="343" bestFit="1" customWidth="1"/>
    <col min="4" max="4" width="6.42578125" customWidth="1"/>
    <col min="5" max="5" width="16" style="343" bestFit="1" customWidth="1"/>
    <col min="6" max="6" width="11.85546875" style="343" bestFit="1" customWidth="1"/>
    <col min="7" max="7" width="6.42578125" style="79" customWidth="1"/>
    <col min="8" max="8" width="11.7109375" customWidth="1"/>
  </cols>
  <sheetData>
    <row r="1" spans="1:10" ht="31.5" customHeight="1" x14ac:dyDescent="0.2">
      <c r="A1" s="47" t="s">
        <v>152</v>
      </c>
    </row>
    <row r="2" spans="1:10" ht="15.75" x14ac:dyDescent="0.2">
      <c r="A2" s="42" t="s">
        <v>168</v>
      </c>
      <c r="B2" s="426">
        <f>'Man Accs '!B3</f>
        <v>43100</v>
      </c>
      <c r="C2" s="427"/>
      <c r="E2" s="426">
        <v>42735</v>
      </c>
      <c r="F2" s="427"/>
    </row>
    <row r="3" spans="1:10" ht="10.5" customHeight="1" x14ac:dyDescent="0.2">
      <c r="A3" s="43"/>
      <c r="B3" s="344"/>
      <c r="C3" s="345"/>
      <c r="D3" s="87"/>
      <c r="E3" s="344"/>
      <c r="F3" s="345"/>
      <c r="G3" s="87"/>
    </row>
    <row r="4" spans="1:10" x14ac:dyDescent="0.2">
      <c r="A4" s="44" t="s">
        <v>153</v>
      </c>
      <c r="B4" s="344"/>
      <c r="C4" s="345"/>
      <c r="D4" s="87"/>
      <c r="E4" s="344"/>
      <c r="F4" s="345"/>
      <c r="G4" s="87"/>
    </row>
    <row r="5" spans="1:10" x14ac:dyDescent="0.2">
      <c r="A5" s="43"/>
      <c r="B5" s="344"/>
      <c r="C5" s="345"/>
      <c r="D5" s="88"/>
      <c r="E5" s="344"/>
      <c r="F5" s="345"/>
      <c r="G5" s="88"/>
    </row>
    <row r="6" spans="1:10" x14ac:dyDescent="0.2">
      <c r="A6" s="43" t="s">
        <v>154</v>
      </c>
      <c r="B6" s="346"/>
      <c r="C6" s="347">
        <f>+TB!D5</f>
        <v>790133.94</v>
      </c>
      <c r="D6" s="88"/>
      <c r="E6" s="346"/>
      <c r="F6" s="347">
        <v>836188</v>
      </c>
      <c r="G6" s="88"/>
    </row>
    <row r="7" spans="1:10" x14ac:dyDescent="0.2">
      <c r="A7" s="43"/>
      <c r="B7" s="346"/>
      <c r="C7" s="347"/>
      <c r="D7" s="88"/>
      <c r="E7" s="346"/>
      <c r="F7" s="347"/>
      <c r="G7" s="88"/>
    </row>
    <row r="8" spans="1:10" x14ac:dyDescent="0.2">
      <c r="A8" s="44" t="s">
        <v>155</v>
      </c>
      <c r="B8" s="346"/>
      <c r="C8" s="347"/>
      <c r="D8" s="88"/>
      <c r="E8" s="346"/>
      <c r="F8" s="347"/>
      <c r="G8" s="88"/>
    </row>
    <row r="9" spans="1:10" s="79" customFormat="1" x14ac:dyDescent="0.2">
      <c r="A9" s="44"/>
      <c r="B9" s="346"/>
      <c r="C9" s="347"/>
      <c r="D9" s="88"/>
      <c r="E9" s="346"/>
      <c r="F9" s="347"/>
      <c r="G9" s="88"/>
    </row>
    <row r="10" spans="1:10" x14ac:dyDescent="0.2">
      <c r="A10" s="43" t="s">
        <v>781</v>
      </c>
      <c r="B10" s="346">
        <f>TB!D6</f>
        <v>0</v>
      </c>
      <c r="C10" s="347"/>
      <c r="D10" s="88"/>
      <c r="E10" s="346">
        <v>0</v>
      </c>
      <c r="F10" s="347"/>
      <c r="G10" s="88"/>
    </row>
    <row r="11" spans="1:10" s="79" customFormat="1" x14ac:dyDescent="0.2">
      <c r="A11" s="43" t="s">
        <v>806</v>
      </c>
      <c r="B11" s="346">
        <f>TB!D25</f>
        <v>0</v>
      </c>
      <c r="C11" s="347"/>
      <c r="D11" s="88"/>
      <c r="E11" s="346">
        <v>-5472.56</v>
      </c>
      <c r="F11" s="347"/>
      <c r="G11" s="88"/>
    </row>
    <row r="12" spans="1:10" x14ac:dyDescent="0.2">
      <c r="A12" s="43" t="s">
        <v>817</v>
      </c>
      <c r="B12" s="346">
        <f>TB!D15</f>
        <v>15430.4</v>
      </c>
      <c r="C12" s="347"/>
      <c r="D12" s="88"/>
      <c r="E12" s="346">
        <v>369.26</v>
      </c>
      <c r="F12" s="347"/>
      <c r="G12" s="88"/>
    </row>
    <row r="13" spans="1:10" s="79" customFormat="1" x14ac:dyDescent="0.2">
      <c r="A13" s="43" t="s">
        <v>1007</v>
      </c>
      <c r="B13" s="346">
        <v>0</v>
      </c>
      <c r="C13" s="347"/>
      <c r="D13" s="88"/>
      <c r="E13" s="346">
        <v>8517.85</v>
      </c>
      <c r="F13" s="347"/>
      <c r="G13" s="88"/>
    </row>
    <row r="14" spans="1:10" x14ac:dyDescent="0.2">
      <c r="A14" s="43" t="s">
        <v>156</v>
      </c>
      <c r="B14" s="346">
        <f>SUM(TB!D7:D10)+TB!D14</f>
        <v>46260.480000000003</v>
      </c>
      <c r="C14" s="347"/>
      <c r="D14" s="88"/>
      <c r="E14" s="346">
        <v>49782.73</v>
      </c>
      <c r="F14" s="347"/>
      <c r="G14" s="88"/>
    </row>
    <row r="15" spans="1:10" x14ac:dyDescent="0.2">
      <c r="A15" s="43"/>
      <c r="B15" s="348">
        <f>SUM(B10:B14)</f>
        <v>61690.880000000005</v>
      </c>
      <c r="C15" s="345"/>
      <c r="D15" s="88"/>
      <c r="E15" s="348">
        <f>SUM(E10:E14)</f>
        <v>53197.280000000006</v>
      </c>
      <c r="F15" s="345"/>
      <c r="G15" s="88"/>
    </row>
    <row r="16" spans="1:10" x14ac:dyDescent="0.2">
      <c r="A16" s="44" t="s">
        <v>157</v>
      </c>
      <c r="B16" s="344"/>
      <c r="C16" s="345"/>
      <c r="D16" s="88"/>
      <c r="E16" s="344"/>
      <c r="F16" s="345"/>
      <c r="G16" s="88"/>
      <c r="I16" s="78"/>
      <c r="J16" s="78"/>
    </row>
    <row r="17" spans="1:10" x14ac:dyDescent="0.2">
      <c r="A17" s="43"/>
      <c r="B17" s="344"/>
      <c r="C17" s="345"/>
      <c r="D17" s="88"/>
      <c r="E17" s="344"/>
      <c r="F17" s="345"/>
      <c r="G17" s="88"/>
      <c r="I17" s="78"/>
      <c r="J17" s="78"/>
    </row>
    <row r="18" spans="1:10" ht="25.5" x14ac:dyDescent="0.2">
      <c r="A18" s="44" t="s">
        <v>158</v>
      </c>
      <c r="B18" s="344"/>
      <c r="C18" s="345"/>
      <c r="D18" s="88"/>
      <c r="E18" s="344"/>
      <c r="F18" s="345"/>
      <c r="G18" s="88"/>
      <c r="H18" s="78"/>
      <c r="I18" s="78"/>
      <c r="J18" s="78"/>
    </row>
    <row r="19" spans="1:10" s="79" customFormat="1" x14ac:dyDescent="0.2">
      <c r="A19" s="43" t="s">
        <v>170</v>
      </c>
      <c r="B19" s="346">
        <f>-TB!D16</f>
        <v>29890.15</v>
      </c>
      <c r="C19" s="345"/>
      <c r="D19" s="88"/>
      <c r="E19" s="346">
        <v>31739.97</v>
      </c>
      <c r="F19" s="345"/>
      <c r="G19" s="88"/>
      <c r="I19" s="78"/>
      <c r="J19" s="78"/>
    </row>
    <row r="20" spans="1:10" x14ac:dyDescent="0.2">
      <c r="A20" s="43" t="s">
        <v>987</v>
      </c>
      <c r="B20" s="346">
        <f>-TB!D12</f>
        <v>26959.9</v>
      </c>
      <c r="C20" s="345"/>
      <c r="D20" s="88"/>
      <c r="E20" s="346">
        <v>47507.94</v>
      </c>
      <c r="F20" s="345"/>
      <c r="G20" s="88"/>
      <c r="I20" s="78"/>
      <c r="J20" s="78"/>
    </row>
    <row r="21" spans="1:10" x14ac:dyDescent="0.2">
      <c r="A21" s="43" t="s">
        <v>780</v>
      </c>
      <c r="B21" s="346">
        <f>-TB!D13-TB!D18-TB!D19-TB!D20</f>
        <v>0</v>
      </c>
      <c r="C21" s="345"/>
      <c r="D21" s="88"/>
      <c r="E21" s="346">
        <v>0</v>
      </c>
      <c r="F21" s="345"/>
      <c r="G21" s="88"/>
      <c r="I21" s="78"/>
      <c r="J21" s="78"/>
    </row>
    <row r="22" spans="1:10" s="79" customFormat="1" x14ac:dyDescent="0.2">
      <c r="A22" s="43" t="s">
        <v>807</v>
      </c>
      <c r="B22" s="346">
        <f>-TB!D24</f>
        <v>-250</v>
      </c>
      <c r="C22" s="345"/>
      <c r="D22" s="88"/>
      <c r="E22" s="346">
        <v>-5472.56</v>
      </c>
      <c r="F22" s="345"/>
      <c r="G22" s="88"/>
      <c r="I22" s="78"/>
      <c r="J22" s="78"/>
    </row>
    <row r="23" spans="1:10" x14ac:dyDescent="0.2">
      <c r="A23" s="43" t="s">
        <v>120</v>
      </c>
      <c r="B23" s="346">
        <f>-TB!D21</f>
        <v>0</v>
      </c>
      <c r="C23" s="345"/>
      <c r="D23" s="88"/>
      <c r="E23" s="346">
        <v>74171.259999999995</v>
      </c>
      <c r="F23" s="345"/>
      <c r="G23" s="88"/>
      <c r="I23" s="78"/>
      <c r="J23" s="78"/>
    </row>
    <row r="24" spans="1:10" s="79" customFormat="1" x14ac:dyDescent="0.2">
      <c r="A24" s="43" t="s">
        <v>993</v>
      </c>
      <c r="B24" s="346">
        <f>-TB!C22</f>
        <v>0</v>
      </c>
      <c r="C24" s="345"/>
      <c r="D24" s="88"/>
      <c r="E24" s="346">
        <f>-[1]TB!F22</f>
        <v>0</v>
      </c>
      <c r="F24" s="345"/>
      <c r="G24" s="88"/>
      <c r="I24" s="78"/>
      <c r="J24" s="78"/>
    </row>
    <row r="25" spans="1:10" x14ac:dyDescent="0.2">
      <c r="A25" s="43"/>
      <c r="B25" s="348">
        <f>SUM(B19:B24)</f>
        <v>56600.05</v>
      </c>
      <c r="C25" s="345"/>
      <c r="D25" s="88"/>
      <c r="E25" s="348">
        <f>SUM(E19:E24)</f>
        <v>147946.60999999999</v>
      </c>
      <c r="F25" s="345"/>
      <c r="G25" s="88"/>
      <c r="I25" s="78"/>
      <c r="J25" s="78"/>
    </row>
    <row r="26" spans="1:10" x14ac:dyDescent="0.2">
      <c r="A26" s="43"/>
      <c r="B26" s="344"/>
      <c r="C26" s="345"/>
      <c r="D26" s="88"/>
      <c r="E26" s="344"/>
      <c r="F26" s="345"/>
      <c r="G26" s="88"/>
      <c r="I26" s="78"/>
      <c r="J26" s="78"/>
    </row>
    <row r="27" spans="1:10" x14ac:dyDescent="0.2">
      <c r="A27" s="46"/>
      <c r="B27" s="344"/>
      <c r="C27" s="345"/>
      <c r="D27" s="88"/>
      <c r="E27" s="344"/>
      <c r="F27" s="345"/>
      <c r="G27" s="88"/>
      <c r="I27" s="78"/>
      <c r="J27" s="78"/>
    </row>
    <row r="28" spans="1:10" x14ac:dyDescent="0.2">
      <c r="A28" s="46" t="s">
        <v>167</v>
      </c>
      <c r="B28" s="344"/>
      <c r="C28" s="345">
        <f>+B15-B25</f>
        <v>5090.8300000000017</v>
      </c>
      <c r="D28" s="88"/>
      <c r="E28" s="344"/>
      <c r="F28" s="345">
        <f>+E15-E25</f>
        <v>-94749.329999999987</v>
      </c>
      <c r="G28" s="88"/>
      <c r="I28" s="78"/>
      <c r="J28" s="78"/>
    </row>
    <row r="29" spans="1:10" x14ac:dyDescent="0.2">
      <c r="A29" s="43"/>
      <c r="B29" s="344"/>
      <c r="C29" s="345"/>
      <c r="D29" s="88"/>
      <c r="E29" s="344"/>
      <c r="F29" s="345"/>
      <c r="G29" s="88"/>
      <c r="I29" s="78"/>
      <c r="J29" s="78"/>
    </row>
    <row r="30" spans="1:10" x14ac:dyDescent="0.2">
      <c r="A30" s="44" t="s">
        <v>159</v>
      </c>
      <c r="B30" s="344"/>
      <c r="C30" s="349">
        <f>+C28+C6</f>
        <v>795224.7699999999</v>
      </c>
      <c r="D30" s="88"/>
      <c r="E30" s="344"/>
      <c r="F30" s="349">
        <f>+F28+F6</f>
        <v>741438.67</v>
      </c>
      <c r="G30" s="88"/>
      <c r="I30" s="78"/>
      <c r="J30" s="78"/>
    </row>
    <row r="31" spans="1:10" x14ac:dyDescent="0.2">
      <c r="A31" s="43"/>
      <c r="B31" s="344"/>
      <c r="C31" s="345"/>
      <c r="D31" s="88"/>
      <c r="E31" s="344"/>
      <c r="F31" s="345"/>
      <c r="G31" s="88"/>
      <c r="I31" s="78"/>
      <c r="J31" s="78"/>
    </row>
    <row r="32" spans="1:10" x14ac:dyDescent="0.2">
      <c r="A32" s="43"/>
      <c r="B32" s="344"/>
      <c r="C32" s="345"/>
      <c r="D32" s="88"/>
      <c r="E32" s="344"/>
      <c r="F32" s="345"/>
      <c r="G32" s="88"/>
      <c r="I32" s="78"/>
      <c r="J32" s="78"/>
    </row>
    <row r="33" spans="1:10" x14ac:dyDescent="0.2">
      <c r="A33" s="43"/>
      <c r="B33" s="344"/>
      <c r="C33" s="345"/>
      <c r="D33" s="88"/>
      <c r="E33" s="344"/>
      <c r="F33" s="345"/>
      <c r="G33" s="88"/>
      <c r="I33" s="78"/>
      <c r="J33" s="78"/>
    </row>
    <row r="34" spans="1:10" x14ac:dyDescent="0.2">
      <c r="A34" s="43" t="s">
        <v>160</v>
      </c>
      <c r="B34" s="344"/>
      <c r="C34" s="347">
        <f>-TB!D28-TB!D29-TB!D30-TB!D31-TB!D32</f>
        <v>546987.54</v>
      </c>
      <c r="D34" s="89"/>
      <c r="E34" s="344"/>
      <c r="F34" s="347">
        <v>532447.74</v>
      </c>
      <c r="G34" s="89"/>
      <c r="I34" s="78"/>
      <c r="J34" s="78"/>
    </row>
    <row r="35" spans="1:10" x14ac:dyDescent="0.2">
      <c r="A35" s="43" t="s">
        <v>161</v>
      </c>
      <c r="B35" s="344"/>
      <c r="C35" s="347">
        <f>-TB!D26-TB!D27</f>
        <v>223129.44999999995</v>
      </c>
      <c r="D35" s="89"/>
      <c r="E35" s="344"/>
      <c r="F35" s="347">
        <v>258214.21999999997</v>
      </c>
      <c r="G35" s="89"/>
      <c r="I35" s="48"/>
      <c r="J35" s="78"/>
    </row>
    <row r="36" spans="1:10" ht="12.75" customHeight="1" x14ac:dyDescent="0.2">
      <c r="A36" s="43" t="s">
        <v>818</v>
      </c>
      <c r="B36" s="344"/>
      <c r="C36" s="347">
        <f>-TB!D118</f>
        <v>24857.77999999989</v>
      </c>
      <c r="D36" s="88"/>
      <c r="E36" s="344"/>
      <c r="F36" s="347">
        <v>-49223.289999999979</v>
      </c>
      <c r="G36" s="88"/>
      <c r="I36" s="78"/>
      <c r="J36" s="78"/>
    </row>
    <row r="37" spans="1:10" x14ac:dyDescent="0.2">
      <c r="A37" s="43"/>
      <c r="B37" s="344"/>
      <c r="C37" s="345"/>
      <c r="D37" s="88"/>
      <c r="E37" s="344"/>
      <c r="F37" s="345"/>
      <c r="G37" s="88"/>
      <c r="I37" s="78"/>
      <c r="J37" s="78"/>
    </row>
    <row r="38" spans="1:10" x14ac:dyDescent="0.2">
      <c r="A38" s="45" t="s">
        <v>162</v>
      </c>
      <c r="B38" s="344"/>
      <c r="C38" s="349">
        <f>SUM(C34:C37)</f>
        <v>794974.7699999999</v>
      </c>
      <c r="D38" s="88"/>
      <c r="E38" s="344"/>
      <c r="F38" s="349">
        <f>SUM(F34:F37)</f>
        <v>741438.66999999993</v>
      </c>
      <c r="G38" s="88"/>
      <c r="I38" s="78"/>
      <c r="J38" s="78"/>
    </row>
    <row r="39" spans="1:10" x14ac:dyDescent="0.2">
      <c r="A39" s="43"/>
      <c r="B39" s="344"/>
      <c r="C39" s="345"/>
      <c r="D39" s="88"/>
      <c r="E39" s="344"/>
      <c r="F39" s="345"/>
      <c r="G39" s="88"/>
      <c r="I39" s="78"/>
      <c r="J39" s="78"/>
    </row>
    <row r="40" spans="1:10" x14ac:dyDescent="0.2">
      <c r="B40" s="350" t="s">
        <v>989</v>
      </c>
      <c r="C40" s="351">
        <f>TB!D4</f>
        <v>0</v>
      </c>
      <c r="D40" s="88"/>
      <c r="E40" s="350" t="s">
        <v>989</v>
      </c>
      <c r="F40" s="351">
        <f>[1]TB!G4</f>
        <v>0</v>
      </c>
      <c r="G40" s="88"/>
      <c r="I40" s="78"/>
      <c r="J40" s="78"/>
    </row>
    <row r="41" spans="1:10" x14ac:dyDescent="0.2">
      <c r="B41" s="352"/>
      <c r="C41" s="352"/>
      <c r="D41" s="4"/>
      <c r="E41" s="352"/>
      <c r="F41" s="352"/>
      <c r="G41" s="4"/>
      <c r="I41" s="78"/>
      <c r="J41" s="78"/>
    </row>
    <row r="42" spans="1:10" x14ac:dyDescent="0.2">
      <c r="B42" s="352"/>
      <c r="C42" s="353">
        <f>ROUND(C30-C38+C40,2)</f>
        <v>250</v>
      </c>
      <c r="D42" s="4"/>
      <c r="E42" s="352"/>
      <c r="F42" s="353">
        <f>ROUND(F30-F38+F40,2)</f>
        <v>0</v>
      </c>
      <c r="G42" s="4"/>
      <c r="I42" s="78"/>
      <c r="J42" s="78"/>
    </row>
    <row r="43" spans="1:10" x14ac:dyDescent="0.2">
      <c r="B43" s="352"/>
      <c r="C43" s="353"/>
      <c r="D43" s="4"/>
      <c r="E43" s="352"/>
      <c r="F43" s="353"/>
      <c r="G43" s="4"/>
      <c r="I43" s="78"/>
      <c r="J43" s="78"/>
    </row>
    <row r="44" spans="1:10" x14ac:dyDescent="0.2">
      <c r="D44" s="1"/>
      <c r="G44" s="1"/>
      <c r="I44" s="78"/>
      <c r="J44" s="78"/>
    </row>
    <row r="45" spans="1:10" x14ac:dyDescent="0.2">
      <c r="D45" s="1"/>
      <c r="G45" s="1"/>
      <c r="I45" s="78"/>
      <c r="J45" s="78"/>
    </row>
    <row r="46" spans="1:10" x14ac:dyDescent="0.2">
      <c r="B46" s="354"/>
      <c r="C46" s="355"/>
      <c r="D46" s="1"/>
      <c r="E46" s="354"/>
      <c r="F46" s="355"/>
      <c r="G46" s="1"/>
      <c r="I46" s="78"/>
      <c r="J46" s="78"/>
    </row>
    <row r="47" spans="1:10" x14ac:dyDescent="0.2">
      <c r="B47" s="354"/>
      <c r="C47" s="355"/>
      <c r="E47" s="354"/>
      <c r="F47" s="355"/>
      <c r="I47" s="78"/>
      <c r="J47" s="78"/>
    </row>
    <row r="48" spans="1:10" s="3" customFormat="1" x14ac:dyDescent="0.2">
      <c r="A48"/>
      <c r="B48" s="354"/>
      <c r="C48" s="354"/>
      <c r="D48"/>
      <c r="E48" s="354"/>
      <c r="F48" s="354"/>
      <c r="G48" s="79"/>
    </row>
    <row r="49" spans="1:7" x14ac:dyDescent="0.2">
      <c r="A49" s="6"/>
      <c r="B49" s="356"/>
      <c r="C49" s="355"/>
      <c r="D49" s="3"/>
      <c r="E49" s="356"/>
      <c r="F49" s="355"/>
      <c r="G49" s="3"/>
    </row>
  </sheetData>
  <mergeCells count="2">
    <mergeCell ref="B2:C2"/>
    <mergeCell ref="E2:F2"/>
  </mergeCells>
  <phoneticPr fontId="155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15" zoomScaleNormal="115" zoomScaleSheetLayoutView="70" workbookViewId="0">
      <pane ySplit="3" topLeftCell="A100" activePane="bottomLeft" state="frozen"/>
      <selection pane="bottomLeft" activeCell="C127" sqref="C127"/>
    </sheetView>
  </sheetViews>
  <sheetFormatPr defaultRowHeight="11.1" customHeight="1" x14ac:dyDescent="0.2"/>
  <cols>
    <col min="1" max="1" width="14.5703125" style="95" bestFit="1" customWidth="1"/>
    <col min="2" max="2" width="39.5703125" style="95" bestFit="1" customWidth="1"/>
    <col min="3" max="4" width="18.5703125" style="120" customWidth="1"/>
    <col min="5" max="5" width="16.28515625" style="95" bestFit="1" customWidth="1"/>
    <col min="6" max="6" width="13" style="120" customWidth="1"/>
    <col min="7" max="16384" width="9.140625" style="95"/>
  </cols>
  <sheetData>
    <row r="1" spans="1:6" s="93" customFormat="1" ht="18.75" thickBot="1" x14ac:dyDescent="0.25">
      <c r="A1" s="90" t="s">
        <v>996</v>
      </c>
      <c r="B1" s="91"/>
      <c r="C1" s="112"/>
      <c r="D1" s="112"/>
      <c r="E1" s="92"/>
      <c r="F1" s="125"/>
    </row>
    <row r="2" spans="1:6" ht="11.1" customHeight="1" thickBot="1" x14ac:dyDescent="0.25">
      <c r="A2" s="94" t="s">
        <v>785</v>
      </c>
      <c r="B2" s="94" t="s">
        <v>786</v>
      </c>
      <c r="C2" s="113" t="s">
        <v>964</v>
      </c>
      <c r="D2" s="113" t="s">
        <v>923</v>
      </c>
      <c r="E2" s="428" t="s">
        <v>931</v>
      </c>
      <c r="F2" s="429"/>
    </row>
    <row r="3" spans="1:6" ht="11.1" customHeight="1" thickBot="1" x14ac:dyDescent="0.25">
      <c r="A3" s="96"/>
      <c r="B3" s="96"/>
      <c r="C3" s="114">
        <f>SUM(C4:C116)</f>
        <v>-2.7569058147491887E-12</v>
      </c>
      <c r="D3" s="114">
        <f>SUM(D4:D116)</f>
        <v>-3.4674485505092889E-12</v>
      </c>
      <c r="E3" s="97">
        <f>SUM(E4:E116)</f>
        <v>-4.2632564145606011E-14</v>
      </c>
      <c r="F3" s="128" t="s">
        <v>946</v>
      </c>
    </row>
    <row r="4" spans="1:6" ht="12.75" customHeight="1" x14ac:dyDescent="0.2">
      <c r="A4" s="98">
        <v>9999</v>
      </c>
      <c r="B4" s="99" t="s">
        <v>955</v>
      </c>
      <c r="C4" s="115"/>
      <c r="D4" s="121">
        <f t="shared" ref="D4:D10" si="0">+C4+E4</f>
        <v>0</v>
      </c>
      <c r="E4" s="109">
        <f t="shared" ref="E4:E10" si="1">SUM(F4:F4)</f>
        <v>0</v>
      </c>
      <c r="F4" s="130"/>
    </row>
    <row r="5" spans="1:6" ht="12.75" customHeight="1" x14ac:dyDescent="0.2">
      <c r="A5" s="98" t="s">
        <v>787</v>
      </c>
      <c r="B5" s="99" t="s">
        <v>154</v>
      </c>
      <c r="C5" s="115"/>
      <c r="D5" s="121">
        <f t="shared" si="0"/>
        <v>0</v>
      </c>
      <c r="E5" s="109">
        <f t="shared" si="1"/>
        <v>0</v>
      </c>
      <c r="F5" s="132"/>
    </row>
    <row r="6" spans="1:6" ht="12.75" customHeight="1" x14ac:dyDescent="0.2">
      <c r="A6" s="98" t="s">
        <v>788</v>
      </c>
      <c r="B6" s="99" t="s">
        <v>781</v>
      </c>
      <c r="C6" s="115"/>
      <c r="D6" s="121">
        <f t="shared" si="0"/>
        <v>0</v>
      </c>
      <c r="E6" s="109">
        <f t="shared" si="1"/>
        <v>0</v>
      </c>
      <c r="F6" s="132"/>
    </row>
    <row r="7" spans="1:6" ht="12.75" customHeight="1" x14ac:dyDescent="0.2">
      <c r="A7" s="98" t="s">
        <v>789</v>
      </c>
      <c r="B7" s="99" t="s">
        <v>790</v>
      </c>
      <c r="C7" s="115"/>
      <c r="D7" s="271">
        <f t="shared" si="0"/>
        <v>0</v>
      </c>
      <c r="E7" s="109">
        <f t="shared" si="1"/>
        <v>0</v>
      </c>
      <c r="F7" s="132"/>
    </row>
    <row r="8" spans="1:6" ht="12.75" customHeight="1" x14ac:dyDescent="0.2">
      <c r="A8" s="98" t="s">
        <v>791</v>
      </c>
      <c r="B8" s="99" t="s">
        <v>792</v>
      </c>
      <c r="C8" s="115">
        <v>26.87</v>
      </c>
      <c r="D8" s="271">
        <f t="shared" si="0"/>
        <v>26.87</v>
      </c>
      <c r="E8" s="109">
        <f t="shared" si="1"/>
        <v>0</v>
      </c>
      <c r="F8" s="132"/>
    </row>
    <row r="9" spans="1:6" ht="12.75" customHeight="1" x14ac:dyDescent="0.2">
      <c r="A9" s="98" t="s">
        <v>793</v>
      </c>
      <c r="B9" s="99" t="s">
        <v>794</v>
      </c>
      <c r="C9" s="115">
        <v>504.43</v>
      </c>
      <c r="D9" s="121">
        <f t="shared" si="0"/>
        <v>504.43</v>
      </c>
      <c r="E9" s="109">
        <f t="shared" si="1"/>
        <v>0</v>
      </c>
      <c r="F9" s="132"/>
    </row>
    <row r="10" spans="1:6" ht="12.75" customHeight="1" x14ac:dyDescent="0.2">
      <c r="A10" s="98" t="s">
        <v>795</v>
      </c>
      <c r="B10" s="99" t="s">
        <v>796</v>
      </c>
      <c r="C10" s="115"/>
      <c r="D10" s="121">
        <f t="shared" si="0"/>
        <v>0</v>
      </c>
      <c r="E10" s="109">
        <f t="shared" si="1"/>
        <v>0</v>
      </c>
      <c r="F10" s="132"/>
    </row>
    <row r="11" spans="1:6" ht="12.75" customHeight="1" x14ac:dyDescent="0.2">
      <c r="A11" s="98" t="s">
        <v>1000</v>
      </c>
      <c r="B11" s="99" t="s">
        <v>1001</v>
      </c>
      <c r="C11" s="115"/>
      <c r="D11" s="121"/>
      <c r="E11" s="109"/>
      <c r="F11" s="132"/>
    </row>
    <row r="12" spans="1:6" ht="12.75" customHeight="1" x14ac:dyDescent="0.2">
      <c r="A12" s="98" t="s">
        <v>797</v>
      </c>
      <c r="B12" s="99" t="s">
        <v>798</v>
      </c>
      <c r="C12" s="115">
        <v>-3181.55</v>
      </c>
      <c r="D12" s="121">
        <f t="shared" ref="D12:D33" si="2">+C12+E12</f>
        <v>-3181.55</v>
      </c>
      <c r="E12" s="109">
        <f t="shared" ref="E12:E33" si="3">SUM(F12:F12)</f>
        <v>0</v>
      </c>
      <c r="F12" s="132"/>
    </row>
    <row r="13" spans="1:6" ht="12.75" customHeight="1" x14ac:dyDescent="0.2">
      <c r="A13" s="98" t="s">
        <v>799</v>
      </c>
      <c r="B13" s="99" t="s">
        <v>780</v>
      </c>
      <c r="C13" s="115"/>
      <c r="D13" s="121">
        <f t="shared" si="2"/>
        <v>0</v>
      </c>
      <c r="E13" s="109">
        <f t="shared" si="3"/>
        <v>0</v>
      </c>
      <c r="F13" s="132"/>
    </row>
    <row r="14" spans="1:6" ht="12.75" customHeight="1" x14ac:dyDescent="0.2">
      <c r="A14" s="98" t="s">
        <v>997</v>
      </c>
      <c r="B14" s="99" t="s">
        <v>998</v>
      </c>
      <c r="C14" s="119"/>
      <c r="D14" s="143">
        <f t="shared" si="2"/>
        <v>0</v>
      </c>
      <c r="E14" s="109">
        <f t="shared" si="3"/>
        <v>0</v>
      </c>
      <c r="F14" s="132"/>
    </row>
    <row r="15" spans="1:6" ht="12.75" customHeight="1" x14ac:dyDescent="0.2">
      <c r="A15" s="98" t="s">
        <v>816</v>
      </c>
      <c r="B15" s="99" t="s">
        <v>817</v>
      </c>
      <c r="C15" s="115">
        <v>13371.56</v>
      </c>
      <c r="D15" s="121">
        <f t="shared" si="2"/>
        <v>13371.56</v>
      </c>
      <c r="E15" s="109">
        <f t="shared" si="3"/>
        <v>0</v>
      </c>
      <c r="F15" s="132"/>
    </row>
    <row r="16" spans="1:6" ht="12.75" customHeight="1" x14ac:dyDescent="0.2">
      <c r="A16" s="98" t="s">
        <v>783</v>
      </c>
      <c r="B16" s="99" t="s">
        <v>170</v>
      </c>
      <c r="C16" s="115">
        <v>-2225</v>
      </c>
      <c r="D16" s="121">
        <f t="shared" si="2"/>
        <v>-2225</v>
      </c>
      <c r="E16" s="109">
        <f t="shared" si="3"/>
        <v>0</v>
      </c>
      <c r="F16" s="132"/>
    </row>
    <row r="17" spans="1:6" ht="12.75" customHeight="1" x14ac:dyDescent="0.2">
      <c r="A17" s="98" t="s">
        <v>694</v>
      </c>
      <c r="B17" s="99" t="s">
        <v>800</v>
      </c>
      <c r="C17" s="115"/>
      <c r="D17" s="121">
        <f t="shared" si="2"/>
        <v>0</v>
      </c>
      <c r="E17" s="109">
        <f t="shared" si="3"/>
        <v>0</v>
      </c>
      <c r="F17" s="132"/>
    </row>
    <row r="18" spans="1:6" ht="12.75" customHeight="1" x14ac:dyDescent="0.2">
      <c r="A18" s="98" t="s">
        <v>801</v>
      </c>
      <c r="B18" s="99" t="s">
        <v>802</v>
      </c>
      <c r="C18" s="115"/>
      <c r="D18" s="121">
        <f t="shared" si="2"/>
        <v>0</v>
      </c>
      <c r="E18" s="109">
        <f t="shared" si="3"/>
        <v>0</v>
      </c>
      <c r="F18" s="132"/>
    </row>
    <row r="19" spans="1:6" ht="12.75" customHeight="1" x14ac:dyDescent="0.2">
      <c r="A19" s="98" t="s">
        <v>926</v>
      </c>
      <c r="B19" s="99" t="s">
        <v>927</v>
      </c>
      <c r="C19" s="115"/>
      <c r="D19" s="121">
        <f t="shared" si="2"/>
        <v>0</v>
      </c>
      <c r="E19" s="109">
        <f t="shared" si="3"/>
        <v>0</v>
      </c>
      <c r="F19" s="132"/>
    </row>
    <row r="20" spans="1:6" ht="12.75" customHeight="1" x14ac:dyDescent="0.2">
      <c r="A20" s="98" t="s">
        <v>814</v>
      </c>
      <c r="B20" s="99" t="s">
        <v>815</v>
      </c>
      <c r="C20" s="115"/>
      <c r="D20" s="121">
        <f t="shared" si="2"/>
        <v>0</v>
      </c>
      <c r="E20" s="109">
        <f t="shared" si="3"/>
        <v>0</v>
      </c>
      <c r="F20" s="132"/>
    </row>
    <row r="21" spans="1:6" ht="12.75" customHeight="1" x14ac:dyDescent="0.2">
      <c r="A21" s="98" t="s">
        <v>664</v>
      </c>
      <c r="B21" s="99" t="s">
        <v>990</v>
      </c>
      <c r="C21" s="115"/>
      <c r="D21" s="121">
        <f t="shared" si="2"/>
        <v>0</v>
      </c>
      <c r="E21" s="109">
        <f t="shared" si="3"/>
        <v>0</v>
      </c>
      <c r="F21" s="132"/>
    </row>
    <row r="22" spans="1:6" ht="12.75" customHeight="1" x14ac:dyDescent="0.2">
      <c r="A22" s="98" t="s">
        <v>992</v>
      </c>
      <c r="B22" s="99" t="s">
        <v>991</v>
      </c>
      <c r="C22" s="115"/>
      <c r="D22" s="121">
        <f t="shared" si="2"/>
        <v>0</v>
      </c>
      <c r="E22" s="109">
        <f t="shared" si="3"/>
        <v>0</v>
      </c>
      <c r="F22" s="132"/>
    </row>
    <row r="23" spans="1:6" ht="12.75" customHeight="1" x14ac:dyDescent="0.2">
      <c r="A23" s="98" t="s">
        <v>803</v>
      </c>
      <c r="B23" s="99" t="s">
        <v>804</v>
      </c>
      <c r="C23" s="115"/>
      <c r="D23" s="121">
        <f t="shared" si="2"/>
        <v>0</v>
      </c>
      <c r="E23" s="109">
        <f t="shared" si="3"/>
        <v>0</v>
      </c>
      <c r="F23" s="132"/>
    </row>
    <row r="24" spans="1:6" ht="12.75" customHeight="1" x14ac:dyDescent="0.2">
      <c r="A24" s="98" t="s">
        <v>805</v>
      </c>
      <c r="B24" s="99" t="s">
        <v>806</v>
      </c>
      <c r="C24" s="115">
        <v>1085.2</v>
      </c>
      <c r="D24" s="121">
        <f t="shared" si="2"/>
        <v>250</v>
      </c>
      <c r="E24" s="109">
        <f t="shared" si="3"/>
        <v>-835.2</v>
      </c>
      <c r="F24" s="132">
        <v>-835.2</v>
      </c>
    </row>
    <row r="25" spans="1:6" ht="12.75" customHeight="1" x14ac:dyDescent="0.2">
      <c r="A25" s="98" t="s">
        <v>697</v>
      </c>
      <c r="B25" s="99" t="s">
        <v>807</v>
      </c>
      <c r="C25" s="115"/>
      <c r="D25" s="121">
        <f t="shared" si="2"/>
        <v>0</v>
      </c>
      <c r="E25" s="109">
        <f t="shared" si="3"/>
        <v>0</v>
      </c>
      <c r="F25" s="132"/>
    </row>
    <row r="26" spans="1:6" ht="12.75" customHeight="1" x14ac:dyDescent="0.2">
      <c r="A26" s="98" t="s">
        <v>808</v>
      </c>
      <c r="B26" s="99" t="s">
        <v>809</v>
      </c>
      <c r="C26" s="115"/>
      <c r="D26" s="121">
        <f t="shared" si="2"/>
        <v>0</v>
      </c>
      <c r="E26" s="109">
        <f t="shared" si="3"/>
        <v>0</v>
      </c>
      <c r="F26" s="132"/>
    </row>
    <row r="27" spans="1:6" ht="12.75" customHeight="1" x14ac:dyDescent="0.2">
      <c r="A27" s="98" t="s">
        <v>934</v>
      </c>
      <c r="B27" s="99" t="s">
        <v>954</v>
      </c>
      <c r="C27" s="115"/>
      <c r="D27" s="121">
        <f t="shared" si="2"/>
        <v>0</v>
      </c>
      <c r="E27" s="109">
        <f t="shared" si="3"/>
        <v>0</v>
      </c>
      <c r="F27" s="132"/>
    </row>
    <row r="28" spans="1:6" ht="12.75" customHeight="1" x14ac:dyDescent="0.2">
      <c r="A28" s="101" t="s">
        <v>810</v>
      </c>
      <c r="B28" s="102" t="s">
        <v>811</v>
      </c>
      <c r="C28" s="115"/>
      <c r="D28" s="121">
        <f t="shared" si="2"/>
        <v>0</v>
      </c>
      <c r="E28" s="109">
        <f t="shared" si="3"/>
        <v>0</v>
      </c>
      <c r="F28" s="132"/>
    </row>
    <row r="29" spans="1:6" ht="12.75" customHeight="1" x14ac:dyDescent="0.2">
      <c r="A29" s="101" t="s">
        <v>1054</v>
      </c>
      <c r="B29" s="102" t="s">
        <v>1066</v>
      </c>
      <c r="C29" s="115"/>
      <c r="D29" s="121">
        <f t="shared" si="2"/>
        <v>0</v>
      </c>
      <c r="E29" s="109">
        <f t="shared" si="3"/>
        <v>0</v>
      </c>
      <c r="F29" s="132"/>
    </row>
    <row r="30" spans="1:6" ht="12.75" customHeight="1" x14ac:dyDescent="0.2">
      <c r="A30" s="101" t="s">
        <v>1056</v>
      </c>
      <c r="B30" s="102" t="s">
        <v>1067</v>
      </c>
      <c r="C30" s="115"/>
      <c r="D30" s="121">
        <f t="shared" si="2"/>
        <v>0</v>
      </c>
      <c r="E30" s="109">
        <f t="shared" si="3"/>
        <v>0</v>
      </c>
      <c r="F30" s="132"/>
    </row>
    <row r="31" spans="1:6" ht="12.75" customHeight="1" x14ac:dyDescent="0.2">
      <c r="A31" s="101" t="s">
        <v>1055</v>
      </c>
      <c r="B31" s="102" t="s">
        <v>1068</v>
      </c>
      <c r="C31" s="115"/>
      <c r="D31" s="121">
        <f t="shared" si="2"/>
        <v>0</v>
      </c>
      <c r="E31" s="109">
        <f t="shared" si="3"/>
        <v>0</v>
      </c>
      <c r="F31" s="132"/>
    </row>
    <row r="32" spans="1:6" ht="12.75" customHeight="1" x14ac:dyDescent="0.2">
      <c r="A32" s="101" t="s">
        <v>1065</v>
      </c>
      <c r="B32" s="102" t="s">
        <v>1069</v>
      </c>
      <c r="C32" s="115">
        <v>1800</v>
      </c>
      <c r="D32" s="121">
        <f t="shared" si="2"/>
        <v>1800</v>
      </c>
      <c r="E32" s="109">
        <f t="shared" si="3"/>
        <v>0</v>
      </c>
      <c r="F32" s="132"/>
    </row>
    <row r="33" spans="1:6" ht="12.75" customHeight="1" thickBot="1" x14ac:dyDescent="0.25">
      <c r="A33" s="103" t="s">
        <v>812</v>
      </c>
      <c r="B33" s="104" t="s">
        <v>813</v>
      </c>
      <c r="C33" s="114"/>
      <c r="D33" s="122">
        <f t="shared" si="2"/>
        <v>0</v>
      </c>
      <c r="E33" s="109">
        <f t="shared" si="3"/>
        <v>0</v>
      </c>
      <c r="F33" s="136"/>
    </row>
    <row r="34" spans="1:6" ht="12.75" customHeight="1" x14ac:dyDescent="0.2">
      <c r="A34" s="105"/>
      <c r="B34" s="106"/>
      <c r="C34" s="116"/>
      <c r="D34" s="116"/>
      <c r="E34" s="110"/>
      <c r="F34" s="137"/>
    </row>
    <row r="35" spans="1:6" ht="12.75" customHeight="1" thickBot="1" x14ac:dyDescent="0.25">
      <c r="A35" s="103"/>
      <c r="B35" s="104"/>
      <c r="C35" s="117"/>
      <c r="D35" s="117"/>
      <c r="E35" s="111"/>
      <c r="F35" s="138"/>
    </row>
    <row r="36" spans="1:6" ht="12.75" customHeight="1" x14ac:dyDescent="0.2">
      <c r="A36" s="95" t="s">
        <v>822</v>
      </c>
      <c r="B36" s="95" t="s">
        <v>823</v>
      </c>
      <c r="C36" s="115"/>
      <c r="D36" s="121">
        <f t="shared" ref="D36:D67" si="4">+C36+E36</f>
        <v>0</v>
      </c>
      <c r="E36" s="109">
        <f t="shared" ref="E36:E99" si="5">SUM(F36:F36)</f>
        <v>0</v>
      </c>
      <c r="F36" s="132"/>
    </row>
    <row r="37" spans="1:6" ht="12.75" customHeight="1" x14ac:dyDescent="0.2">
      <c r="A37" s="95" t="s">
        <v>824</v>
      </c>
      <c r="B37" s="95" t="s">
        <v>956</v>
      </c>
      <c r="C37" s="118">
        <v>-1208.94</v>
      </c>
      <c r="D37" s="123">
        <f t="shared" si="4"/>
        <v>-1208.94</v>
      </c>
      <c r="E37" s="109">
        <f t="shared" si="5"/>
        <v>0</v>
      </c>
      <c r="F37" s="132"/>
    </row>
    <row r="38" spans="1:6" ht="12.75" customHeight="1" x14ac:dyDescent="0.2">
      <c r="A38" s="95" t="s">
        <v>825</v>
      </c>
      <c r="B38" s="95" t="s">
        <v>826</v>
      </c>
      <c r="C38" s="118"/>
      <c r="D38" s="123">
        <f t="shared" si="4"/>
        <v>0</v>
      </c>
      <c r="E38" s="109">
        <f t="shared" si="5"/>
        <v>0</v>
      </c>
      <c r="F38" s="132"/>
    </row>
    <row r="39" spans="1:6" ht="12.75" customHeight="1" x14ac:dyDescent="0.2">
      <c r="A39" s="95" t="s">
        <v>827</v>
      </c>
      <c r="B39" s="95" t="s">
        <v>957</v>
      </c>
      <c r="C39" s="118">
        <v>-615.58000000000004</v>
      </c>
      <c r="D39" s="123">
        <f t="shared" si="4"/>
        <v>-615.58000000000004</v>
      </c>
      <c r="E39" s="109">
        <f t="shared" si="5"/>
        <v>0</v>
      </c>
      <c r="F39" s="132"/>
    </row>
    <row r="40" spans="1:6" ht="12.75" customHeight="1" x14ac:dyDescent="0.2">
      <c r="A40" s="95" t="s">
        <v>828</v>
      </c>
      <c r="B40" s="95" t="s">
        <v>782</v>
      </c>
      <c r="C40" s="118"/>
      <c r="D40" s="123">
        <f t="shared" si="4"/>
        <v>0</v>
      </c>
      <c r="E40" s="109">
        <f t="shared" si="5"/>
        <v>0</v>
      </c>
      <c r="F40" s="132"/>
    </row>
    <row r="41" spans="1:6" ht="12.75" customHeight="1" x14ac:dyDescent="0.2">
      <c r="A41" s="98" t="s">
        <v>829</v>
      </c>
      <c r="B41" s="98" t="s">
        <v>830</v>
      </c>
      <c r="C41" s="118"/>
      <c r="D41" s="123">
        <f t="shared" si="4"/>
        <v>0</v>
      </c>
      <c r="E41" s="109">
        <f t="shared" si="5"/>
        <v>0</v>
      </c>
      <c r="F41" s="132"/>
    </row>
    <row r="42" spans="1:6" ht="12.75" customHeight="1" x14ac:dyDescent="0.2">
      <c r="A42" s="98" t="s">
        <v>831</v>
      </c>
      <c r="B42" s="99" t="s">
        <v>832</v>
      </c>
      <c r="C42" s="144"/>
      <c r="D42" s="145">
        <f t="shared" si="4"/>
        <v>0</v>
      </c>
      <c r="E42" s="109">
        <f t="shared" si="5"/>
        <v>0</v>
      </c>
      <c r="F42" s="132"/>
    </row>
    <row r="43" spans="1:6" ht="12.75" customHeight="1" x14ac:dyDescent="0.2">
      <c r="A43" s="98" t="s">
        <v>833</v>
      </c>
      <c r="B43" s="99" t="s">
        <v>834</v>
      </c>
      <c r="C43" s="118">
        <v>-9.67</v>
      </c>
      <c r="D43" s="123">
        <f t="shared" si="4"/>
        <v>-9.67</v>
      </c>
      <c r="E43" s="109">
        <f t="shared" si="5"/>
        <v>0</v>
      </c>
      <c r="F43" s="132"/>
    </row>
    <row r="44" spans="1:6" ht="12.75" customHeight="1" x14ac:dyDescent="0.2">
      <c r="A44" s="98" t="s">
        <v>835</v>
      </c>
      <c r="B44" s="99" t="s">
        <v>836</v>
      </c>
      <c r="C44" s="118">
        <v>-30</v>
      </c>
      <c r="D44" s="123">
        <f t="shared" si="4"/>
        <v>-30</v>
      </c>
      <c r="E44" s="109">
        <f t="shared" si="5"/>
        <v>0</v>
      </c>
      <c r="F44" s="132"/>
    </row>
    <row r="45" spans="1:6" ht="12.75" customHeight="1" x14ac:dyDescent="0.2">
      <c r="A45" s="98" t="s">
        <v>837</v>
      </c>
      <c r="B45" s="99" t="s">
        <v>838</v>
      </c>
      <c r="C45" s="118"/>
      <c r="D45" s="123">
        <f t="shared" si="4"/>
        <v>0</v>
      </c>
      <c r="E45" s="109">
        <f t="shared" si="5"/>
        <v>0</v>
      </c>
      <c r="F45" s="132"/>
    </row>
    <row r="46" spans="1:6" ht="12.75" customHeight="1" x14ac:dyDescent="0.2">
      <c r="A46" s="98" t="s">
        <v>839</v>
      </c>
      <c r="B46" s="99" t="s">
        <v>5</v>
      </c>
      <c r="C46" s="118"/>
      <c r="D46" s="123">
        <f t="shared" si="4"/>
        <v>0</v>
      </c>
      <c r="E46" s="109">
        <f t="shared" si="5"/>
        <v>0</v>
      </c>
      <c r="F46" s="132"/>
    </row>
    <row r="47" spans="1:6" ht="12.75" customHeight="1" x14ac:dyDescent="0.2">
      <c r="A47" s="98" t="s">
        <v>840</v>
      </c>
      <c r="B47" s="99" t="s">
        <v>6</v>
      </c>
      <c r="C47" s="118"/>
      <c r="D47" s="123">
        <f t="shared" si="4"/>
        <v>0</v>
      </c>
      <c r="E47" s="109">
        <f t="shared" si="5"/>
        <v>0</v>
      </c>
      <c r="F47" s="132"/>
    </row>
    <row r="48" spans="1:6" ht="12.75" customHeight="1" x14ac:dyDescent="0.2">
      <c r="A48" s="98" t="s">
        <v>841</v>
      </c>
      <c r="B48" s="99" t="s">
        <v>92</v>
      </c>
      <c r="C48" s="118"/>
      <c r="D48" s="123">
        <f t="shared" si="4"/>
        <v>0</v>
      </c>
      <c r="E48" s="109">
        <f t="shared" si="5"/>
        <v>0</v>
      </c>
      <c r="F48" s="132"/>
    </row>
    <row r="49" spans="1:6" ht="12.75" customHeight="1" x14ac:dyDescent="0.2">
      <c r="A49" s="98" t="s">
        <v>842</v>
      </c>
      <c r="B49" s="99" t="s">
        <v>843</v>
      </c>
      <c r="C49" s="144">
        <v>-24530</v>
      </c>
      <c r="D49" s="123">
        <f t="shared" si="4"/>
        <v>-24530</v>
      </c>
      <c r="E49" s="109">
        <f t="shared" si="5"/>
        <v>0</v>
      </c>
      <c r="F49" s="132"/>
    </row>
    <row r="50" spans="1:6" ht="12.75" customHeight="1" x14ac:dyDescent="0.2">
      <c r="A50" s="98" t="s">
        <v>950</v>
      </c>
      <c r="B50" s="99" t="s">
        <v>951</v>
      </c>
      <c r="C50" s="118"/>
      <c r="D50" s="123">
        <f t="shared" si="4"/>
        <v>0</v>
      </c>
      <c r="E50" s="109">
        <f t="shared" si="5"/>
        <v>0</v>
      </c>
      <c r="F50" s="132"/>
    </row>
    <row r="51" spans="1:6" ht="12.75" customHeight="1" x14ac:dyDescent="0.2">
      <c r="A51" s="98" t="s">
        <v>844</v>
      </c>
      <c r="B51" s="99" t="s">
        <v>845</v>
      </c>
      <c r="C51" s="118"/>
      <c r="D51" s="123">
        <f t="shared" si="4"/>
        <v>0</v>
      </c>
      <c r="E51" s="109">
        <f t="shared" si="5"/>
        <v>0</v>
      </c>
      <c r="F51" s="132"/>
    </row>
    <row r="52" spans="1:6" ht="12.75" customHeight="1" x14ac:dyDescent="0.2">
      <c r="A52" s="98" t="s">
        <v>846</v>
      </c>
      <c r="B52" s="99" t="s">
        <v>847</v>
      </c>
      <c r="C52" s="118"/>
      <c r="D52" s="123">
        <f t="shared" si="4"/>
        <v>0</v>
      </c>
      <c r="E52" s="109">
        <f t="shared" si="5"/>
        <v>0</v>
      </c>
      <c r="F52" s="132"/>
    </row>
    <row r="53" spans="1:6" ht="12.75" customHeight="1" x14ac:dyDescent="0.2">
      <c r="A53" s="98" t="s">
        <v>848</v>
      </c>
      <c r="B53" s="99" t="s">
        <v>849</v>
      </c>
      <c r="C53" s="118"/>
      <c r="D53" s="123">
        <f t="shared" si="4"/>
        <v>0</v>
      </c>
      <c r="E53" s="109">
        <f t="shared" si="5"/>
        <v>0</v>
      </c>
      <c r="F53" s="132"/>
    </row>
    <row r="54" spans="1:6" ht="12.75" customHeight="1" x14ac:dyDescent="0.2">
      <c r="A54" s="100" t="s">
        <v>965</v>
      </c>
      <c r="B54" s="100" t="s">
        <v>977</v>
      </c>
      <c r="C54" s="118"/>
      <c r="D54" s="123">
        <f t="shared" si="4"/>
        <v>0</v>
      </c>
      <c r="E54" s="109">
        <f t="shared" si="5"/>
        <v>0</v>
      </c>
      <c r="F54" s="132"/>
    </row>
    <row r="55" spans="1:6" ht="12.75" customHeight="1" x14ac:dyDescent="0.2">
      <c r="A55" s="100" t="s">
        <v>966</v>
      </c>
      <c r="B55" s="100" t="s">
        <v>978</v>
      </c>
      <c r="C55" s="118"/>
      <c r="D55" s="123">
        <f t="shared" si="4"/>
        <v>0</v>
      </c>
      <c r="E55" s="109">
        <f t="shared" si="5"/>
        <v>0</v>
      </c>
      <c r="F55" s="132"/>
    </row>
    <row r="56" spans="1:6" ht="12.75" customHeight="1" x14ac:dyDescent="0.2">
      <c r="A56" s="100" t="s">
        <v>967</v>
      </c>
      <c r="B56" s="100" t="s">
        <v>979</v>
      </c>
      <c r="C56" s="118"/>
      <c r="D56" s="123">
        <f t="shared" si="4"/>
        <v>0</v>
      </c>
      <c r="E56" s="109">
        <f t="shared" si="5"/>
        <v>0</v>
      </c>
      <c r="F56" s="132"/>
    </row>
    <row r="57" spans="1:6" ht="12.75" customHeight="1" x14ac:dyDescent="0.2">
      <c r="A57" s="100" t="s">
        <v>1002</v>
      </c>
      <c r="B57" s="100" t="s">
        <v>1003</v>
      </c>
      <c r="C57" s="118"/>
      <c r="D57" s="123">
        <f t="shared" si="4"/>
        <v>0</v>
      </c>
      <c r="E57" s="109">
        <f t="shared" si="5"/>
        <v>0</v>
      </c>
      <c r="F57" s="132"/>
    </row>
    <row r="58" spans="1:6" ht="12.75" customHeight="1" x14ac:dyDescent="0.2">
      <c r="A58" s="98" t="s">
        <v>850</v>
      </c>
      <c r="B58" s="99" t="s">
        <v>958</v>
      </c>
      <c r="C58" s="146">
        <v>2812.5</v>
      </c>
      <c r="D58" s="147">
        <f t="shared" si="4"/>
        <v>3375</v>
      </c>
      <c r="E58" s="109">
        <f t="shared" si="5"/>
        <v>562.5</v>
      </c>
      <c r="F58" s="132">
        <v>562.5</v>
      </c>
    </row>
    <row r="59" spans="1:6" ht="12.75" customHeight="1" x14ac:dyDescent="0.2">
      <c r="A59" s="98" t="s">
        <v>851</v>
      </c>
      <c r="B59" s="99" t="s">
        <v>852</v>
      </c>
      <c r="C59" s="146"/>
      <c r="D59" s="147">
        <f t="shared" si="4"/>
        <v>0</v>
      </c>
      <c r="E59" s="109">
        <f t="shared" si="5"/>
        <v>0</v>
      </c>
      <c r="F59" s="132"/>
    </row>
    <row r="60" spans="1:6" ht="12.75" customHeight="1" x14ac:dyDescent="0.2">
      <c r="A60" s="98" t="s">
        <v>853</v>
      </c>
      <c r="B60" s="99" t="s">
        <v>854</v>
      </c>
      <c r="C60" s="146"/>
      <c r="D60" s="147">
        <f t="shared" si="4"/>
        <v>0</v>
      </c>
      <c r="E60" s="109">
        <f t="shared" si="5"/>
        <v>0</v>
      </c>
      <c r="F60" s="132"/>
    </row>
    <row r="61" spans="1:6" ht="12.75" customHeight="1" x14ac:dyDescent="0.2">
      <c r="A61" s="98" t="s">
        <v>855</v>
      </c>
      <c r="B61" s="99" t="s">
        <v>856</v>
      </c>
      <c r="C61" s="146"/>
      <c r="D61" s="147">
        <f t="shared" si="4"/>
        <v>0</v>
      </c>
      <c r="E61" s="109">
        <f t="shared" si="5"/>
        <v>0</v>
      </c>
      <c r="F61" s="132"/>
    </row>
    <row r="62" spans="1:6" ht="12.75" customHeight="1" x14ac:dyDescent="0.2">
      <c r="A62" s="98" t="s">
        <v>857</v>
      </c>
      <c r="B62" s="99" t="s">
        <v>858</v>
      </c>
      <c r="C62" s="420">
        <v>380</v>
      </c>
      <c r="D62" s="147">
        <f t="shared" si="4"/>
        <v>380</v>
      </c>
      <c r="E62" s="109">
        <f t="shared" si="5"/>
        <v>0</v>
      </c>
      <c r="F62" s="132"/>
    </row>
    <row r="63" spans="1:6" ht="12.75" customHeight="1" x14ac:dyDescent="0.2">
      <c r="A63" s="98" t="s">
        <v>702</v>
      </c>
      <c r="B63" s="99" t="s">
        <v>959</v>
      </c>
      <c r="C63" s="146">
        <v>-1536.2</v>
      </c>
      <c r="D63" s="147">
        <f t="shared" si="4"/>
        <v>-1536.2</v>
      </c>
      <c r="E63" s="109">
        <f t="shared" si="5"/>
        <v>0</v>
      </c>
      <c r="F63" s="132"/>
    </row>
    <row r="64" spans="1:6" ht="12.75" customHeight="1" x14ac:dyDescent="0.2">
      <c r="A64" s="98" t="s">
        <v>859</v>
      </c>
      <c r="B64" s="99" t="s">
        <v>860</v>
      </c>
      <c r="C64" s="146">
        <v>-857.29</v>
      </c>
      <c r="D64" s="147">
        <f t="shared" si="4"/>
        <v>-826.41</v>
      </c>
      <c r="E64" s="109">
        <f t="shared" si="5"/>
        <v>30.88</v>
      </c>
      <c r="F64" s="132">
        <v>30.88</v>
      </c>
    </row>
    <row r="65" spans="1:6" ht="12.75" customHeight="1" x14ac:dyDescent="0.2">
      <c r="A65" s="98" t="s">
        <v>861</v>
      </c>
      <c r="B65" s="99" t="s">
        <v>862</v>
      </c>
      <c r="C65" s="146">
        <v>2143</v>
      </c>
      <c r="D65" s="147">
        <f t="shared" si="4"/>
        <v>2143</v>
      </c>
      <c r="E65" s="109">
        <f t="shared" si="5"/>
        <v>0</v>
      </c>
      <c r="F65" s="132"/>
    </row>
    <row r="66" spans="1:6" ht="12.75" customHeight="1" x14ac:dyDescent="0.2">
      <c r="A66" s="98" t="s">
        <v>863</v>
      </c>
      <c r="B66" s="99" t="s">
        <v>864</v>
      </c>
      <c r="C66" s="146"/>
      <c r="D66" s="147">
        <f t="shared" si="4"/>
        <v>0</v>
      </c>
      <c r="E66" s="109">
        <f t="shared" si="5"/>
        <v>0</v>
      </c>
      <c r="F66" s="132"/>
    </row>
    <row r="67" spans="1:6" ht="12.75" customHeight="1" x14ac:dyDescent="0.2">
      <c r="A67" s="98" t="s">
        <v>865</v>
      </c>
      <c r="B67" s="99" t="s">
        <v>866</v>
      </c>
      <c r="C67" s="146"/>
      <c r="D67" s="147">
        <f t="shared" si="4"/>
        <v>0</v>
      </c>
      <c r="E67" s="109">
        <f t="shared" si="5"/>
        <v>0</v>
      </c>
      <c r="F67" s="132"/>
    </row>
    <row r="68" spans="1:6" ht="12.75" customHeight="1" x14ac:dyDescent="0.2">
      <c r="A68" s="98" t="s">
        <v>867</v>
      </c>
      <c r="B68" s="99" t="s">
        <v>868</v>
      </c>
      <c r="C68" s="146"/>
      <c r="D68" s="147">
        <f t="shared" ref="D68:D99" si="6">+C68+E68</f>
        <v>0</v>
      </c>
      <c r="E68" s="109">
        <f t="shared" si="5"/>
        <v>0</v>
      </c>
      <c r="F68" s="132"/>
    </row>
    <row r="69" spans="1:6" ht="12.75" customHeight="1" x14ac:dyDescent="0.2">
      <c r="A69" s="98" t="s">
        <v>869</v>
      </c>
      <c r="B69" s="99" t="s">
        <v>870</v>
      </c>
      <c r="C69" s="146"/>
      <c r="D69" s="147">
        <f t="shared" si="6"/>
        <v>0</v>
      </c>
      <c r="E69" s="109">
        <f t="shared" si="5"/>
        <v>0</v>
      </c>
      <c r="F69" s="132"/>
    </row>
    <row r="70" spans="1:6" ht="12.75" customHeight="1" x14ac:dyDescent="0.2">
      <c r="A70" s="98" t="s">
        <v>871</v>
      </c>
      <c r="B70" s="99" t="s">
        <v>870</v>
      </c>
      <c r="C70" s="146"/>
      <c r="D70" s="147">
        <f t="shared" si="6"/>
        <v>0</v>
      </c>
      <c r="E70" s="109">
        <f t="shared" si="5"/>
        <v>0</v>
      </c>
      <c r="F70" s="132"/>
    </row>
    <row r="71" spans="1:6" ht="12.75" customHeight="1" x14ac:dyDescent="0.2">
      <c r="A71" s="98" t="s">
        <v>872</v>
      </c>
      <c r="B71" s="99" t="s">
        <v>873</v>
      </c>
      <c r="C71" s="146"/>
      <c r="D71" s="147">
        <f t="shared" si="6"/>
        <v>0</v>
      </c>
      <c r="E71" s="109">
        <f t="shared" si="5"/>
        <v>0</v>
      </c>
      <c r="F71" s="132"/>
    </row>
    <row r="72" spans="1:6" ht="12.75" customHeight="1" x14ac:dyDescent="0.2">
      <c r="A72" s="98" t="s">
        <v>874</v>
      </c>
      <c r="B72" s="99" t="s">
        <v>875</v>
      </c>
      <c r="C72" s="146"/>
      <c r="D72" s="147">
        <f t="shared" si="6"/>
        <v>0</v>
      </c>
      <c r="E72" s="109">
        <f t="shared" si="5"/>
        <v>0</v>
      </c>
      <c r="F72" s="132"/>
    </row>
    <row r="73" spans="1:6" ht="12.75" customHeight="1" x14ac:dyDescent="0.2">
      <c r="A73" s="98" t="s">
        <v>924</v>
      </c>
      <c r="B73" s="99" t="s">
        <v>925</v>
      </c>
      <c r="C73" s="420">
        <v>481.68</v>
      </c>
      <c r="D73" s="147">
        <f t="shared" si="6"/>
        <v>481.68</v>
      </c>
      <c r="E73" s="109">
        <f t="shared" si="5"/>
        <v>0</v>
      </c>
      <c r="F73" s="132"/>
    </row>
    <row r="74" spans="1:6" ht="12.75" customHeight="1" x14ac:dyDescent="0.2">
      <c r="A74" s="98" t="s">
        <v>876</v>
      </c>
      <c r="B74" s="99" t="s">
        <v>877</v>
      </c>
      <c r="C74" s="146"/>
      <c r="D74" s="147">
        <f t="shared" si="6"/>
        <v>0</v>
      </c>
      <c r="E74" s="109">
        <f t="shared" si="5"/>
        <v>0</v>
      </c>
      <c r="F74" s="132"/>
    </row>
    <row r="75" spans="1:6" ht="12.75" customHeight="1" x14ac:dyDescent="0.2">
      <c r="A75" s="98" t="s">
        <v>878</v>
      </c>
      <c r="B75" s="99" t="s">
        <v>5</v>
      </c>
      <c r="C75" s="146"/>
      <c r="D75" s="147">
        <f t="shared" si="6"/>
        <v>0</v>
      </c>
      <c r="E75" s="109">
        <f t="shared" si="5"/>
        <v>0</v>
      </c>
      <c r="F75" s="132"/>
    </row>
    <row r="76" spans="1:6" ht="12.75" customHeight="1" x14ac:dyDescent="0.2">
      <c r="A76" s="98" t="s">
        <v>879</v>
      </c>
      <c r="B76" s="99" t="s">
        <v>880</v>
      </c>
      <c r="C76" s="146"/>
      <c r="D76" s="147">
        <f t="shared" si="6"/>
        <v>0</v>
      </c>
      <c r="E76" s="109">
        <f t="shared" si="5"/>
        <v>0</v>
      </c>
      <c r="F76" s="132"/>
    </row>
    <row r="77" spans="1:6" ht="12.75" customHeight="1" x14ac:dyDescent="0.2">
      <c r="A77" s="98" t="s">
        <v>952</v>
      </c>
      <c r="B77" s="99" t="s">
        <v>953</v>
      </c>
      <c r="C77" s="118"/>
      <c r="D77" s="123">
        <f t="shared" si="6"/>
        <v>0</v>
      </c>
      <c r="E77" s="109">
        <f t="shared" si="5"/>
        <v>0</v>
      </c>
      <c r="F77" s="132"/>
    </row>
    <row r="78" spans="1:6" ht="12.75" customHeight="1" x14ac:dyDescent="0.2">
      <c r="A78" s="98" t="s">
        <v>963</v>
      </c>
      <c r="B78" s="99" t="s">
        <v>962</v>
      </c>
      <c r="C78" s="146"/>
      <c r="D78" s="147">
        <f t="shared" si="6"/>
        <v>0</v>
      </c>
      <c r="E78" s="109">
        <f t="shared" si="5"/>
        <v>0</v>
      </c>
      <c r="F78" s="132"/>
    </row>
    <row r="79" spans="1:6" ht="12.75" customHeight="1" x14ac:dyDescent="0.2">
      <c r="A79" s="98" t="s">
        <v>881</v>
      </c>
      <c r="B79" s="99" t="s">
        <v>730</v>
      </c>
      <c r="C79" s="146">
        <v>554.96</v>
      </c>
      <c r="D79" s="147">
        <f t="shared" si="6"/>
        <v>586.58000000000004</v>
      </c>
      <c r="E79" s="109">
        <f t="shared" si="5"/>
        <v>31.62</v>
      </c>
      <c r="F79" s="132">
        <v>31.62</v>
      </c>
    </row>
    <row r="80" spans="1:6" ht="12.75" customHeight="1" x14ac:dyDescent="0.2">
      <c r="A80" s="98" t="s">
        <v>882</v>
      </c>
      <c r="B80" s="99" t="s">
        <v>883</v>
      </c>
      <c r="C80" s="146"/>
      <c r="D80" s="147">
        <f t="shared" si="6"/>
        <v>0</v>
      </c>
      <c r="E80" s="109">
        <f t="shared" si="5"/>
        <v>0</v>
      </c>
      <c r="F80" s="132"/>
    </row>
    <row r="81" spans="1:6" ht="12.75" customHeight="1" x14ac:dyDescent="0.2">
      <c r="A81" s="98" t="s">
        <v>914</v>
      </c>
      <c r="B81" s="99" t="s">
        <v>916</v>
      </c>
      <c r="C81" s="146"/>
      <c r="D81" s="147">
        <f t="shared" si="6"/>
        <v>0</v>
      </c>
      <c r="E81" s="109">
        <f t="shared" si="5"/>
        <v>0</v>
      </c>
      <c r="F81" s="132"/>
    </row>
    <row r="82" spans="1:6" ht="12.75" customHeight="1" x14ac:dyDescent="0.2">
      <c r="A82" s="98" t="s">
        <v>915</v>
      </c>
      <c r="B82" s="99" t="s">
        <v>917</v>
      </c>
      <c r="C82" s="146"/>
      <c r="D82" s="147">
        <f t="shared" si="6"/>
        <v>0</v>
      </c>
      <c r="E82" s="109">
        <f t="shared" si="5"/>
        <v>0</v>
      </c>
      <c r="F82" s="132"/>
    </row>
    <row r="83" spans="1:6" ht="12.75" customHeight="1" x14ac:dyDescent="0.2">
      <c r="A83" s="98" t="s">
        <v>921</v>
      </c>
      <c r="B83" s="99" t="s">
        <v>922</v>
      </c>
      <c r="C83" s="146"/>
      <c r="D83" s="147">
        <f t="shared" si="6"/>
        <v>0</v>
      </c>
      <c r="E83" s="109">
        <f t="shared" si="5"/>
        <v>0</v>
      </c>
      <c r="F83" s="132"/>
    </row>
    <row r="84" spans="1:6" ht="12.75" customHeight="1" x14ac:dyDescent="0.2">
      <c r="A84" s="98" t="s">
        <v>700</v>
      </c>
      <c r="B84" s="99" t="s">
        <v>884</v>
      </c>
      <c r="C84" s="146">
        <v>63.13</v>
      </c>
      <c r="D84" s="147">
        <f t="shared" si="6"/>
        <v>63.13</v>
      </c>
      <c r="E84" s="109">
        <f t="shared" si="5"/>
        <v>0</v>
      </c>
      <c r="F84" s="132"/>
    </row>
    <row r="85" spans="1:6" ht="12.75" customHeight="1" x14ac:dyDescent="0.2">
      <c r="A85" s="98" t="s">
        <v>601</v>
      </c>
      <c r="B85" s="99" t="s">
        <v>885</v>
      </c>
      <c r="C85" s="146"/>
      <c r="D85" s="147">
        <f t="shared" si="6"/>
        <v>0</v>
      </c>
      <c r="E85" s="109">
        <f t="shared" si="5"/>
        <v>0</v>
      </c>
      <c r="F85" s="132"/>
    </row>
    <row r="86" spans="1:6" ht="12.75" customHeight="1" x14ac:dyDescent="0.2">
      <c r="A86" s="98" t="s">
        <v>886</v>
      </c>
      <c r="B86" s="99" t="s">
        <v>887</v>
      </c>
      <c r="C86" s="146"/>
      <c r="D86" s="147">
        <f t="shared" si="6"/>
        <v>0</v>
      </c>
      <c r="E86" s="109">
        <f t="shared" si="5"/>
        <v>0</v>
      </c>
      <c r="F86" s="132"/>
    </row>
    <row r="87" spans="1:6" ht="12.75" customHeight="1" x14ac:dyDescent="0.2">
      <c r="A87" s="98" t="s">
        <v>1057</v>
      </c>
      <c r="B87" s="99" t="s">
        <v>1070</v>
      </c>
      <c r="C87" s="146"/>
      <c r="D87" s="147">
        <f t="shared" si="6"/>
        <v>0</v>
      </c>
      <c r="E87" s="109">
        <f t="shared" si="5"/>
        <v>0</v>
      </c>
      <c r="F87" s="132"/>
    </row>
    <row r="88" spans="1:6" ht="12.75" customHeight="1" x14ac:dyDescent="0.2">
      <c r="A88" s="98" t="s">
        <v>282</v>
      </c>
      <c r="B88" s="99" t="s">
        <v>888</v>
      </c>
      <c r="C88" s="146"/>
      <c r="D88" s="147">
        <f t="shared" si="6"/>
        <v>0</v>
      </c>
      <c r="E88" s="109">
        <f t="shared" si="5"/>
        <v>0</v>
      </c>
      <c r="F88" s="132"/>
    </row>
    <row r="89" spans="1:6" ht="12.75" customHeight="1" x14ac:dyDescent="0.2">
      <c r="A89" s="98" t="s">
        <v>889</v>
      </c>
      <c r="B89" s="99" t="s">
        <v>890</v>
      </c>
      <c r="C89" s="146">
        <v>325</v>
      </c>
      <c r="D89" s="147">
        <f t="shared" si="6"/>
        <v>325</v>
      </c>
      <c r="E89" s="109">
        <f t="shared" si="5"/>
        <v>0</v>
      </c>
      <c r="F89" s="132"/>
    </row>
    <row r="90" spans="1:6" ht="12.75" customHeight="1" x14ac:dyDescent="0.2">
      <c r="A90" s="95" t="s">
        <v>891</v>
      </c>
      <c r="B90" s="99" t="s">
        <v>892</v>
      </c>
      <c r="C90" s="146">
        <v>70.099999999999994</v>
      </c>
      <c r="D90" s="147">
        <f t="shared" si="6"/>
        <v>70.099999999999994</v>
      </c>
      <c r="E90" s="109">
        <f t="shared" si="5"/>
        <v>0</v>
      </c>
      <c r="F90" s="132"/>
    </row>
    <row r="91" spans="1:6" ht="12.75" customHeight="1" x14ac:dyDescent="0.2">
      <c r="A91" s="98" t="s">
        <v>704</v>
      </c>
      <c r="B91" s="99" t="s">
        <v>893</v>
      </c>
      <c r="C91" s="146"/>
      <c r="D91" s="147">
        <f t="shared" si="6"/>
        <v>0</v>
      </c>
      <c r="E91" s="109">
        <f t="shared" si="5"/>
        <v>0</v>
      </c>
      <c r="F91" s="132"/>
    </row>
    <row r="92" spans="1:6" ht="12.75" customHeight="1" x14ac:dyDescent="0.2">
      <c r="A92" s="98" t="s">
        <v>894</v>
      </c>
      <c r="B92" s="99" t="s">
        <v>3</v>
      </c>
      <c r="C92" s="146"/>
      <c r="D92" s="147">
        <f t="shared" si="6"/>
        <v>0</v>
      </c>
      <c r="E92" s="109">
        <f t="shared" si="5"/>
        <v>0</v>
      </c>
      <c r="F92" s="132"/>
    </row>
    <row r="93" spans="1:6" ht="12.75" customHeight="1" x14ac:dyDescent="0.2">
      <c r="A93" s="98" t="s">
        <v>895</v>
      </c>
      <c r="B93" s="99" t="s">
        <v>896</v>
      </c>
      <c r="C93" s="146"/>
      <c r="D93" s="147">
        <f t="shared" si="6"/>
        <v>0</v>
      </c>
      <c r="E93" s="109">
        <f t="shared" si="5"/>
        <v>0</v>
      </c>
      <c r="F93" s="132"/>
    </row>
    <row r="94" spans="1:6" ht="12.75" customHeight="1" x14ac:dyDescent="0.2">
      <c r="A94" s="98" t="s">
        <v>897</v>
      </c>
      <c r="B94" s="99" t="s">
        <v>92</v>
      </c>
      <c r="C94" s="146"/>
      <c r="D94" s="147">
        <f t="shared" si="6"/>
        <v>0</v>
      </c>
      <c r="E94" s="109">
        <f t="shared" si="5"/>
        <v>0</v>
      </c>
      <c r="F94" s="132"/>
    </row>
    <row r="95" spans="1:6" ht="12.75" customHeight="1" x14ac:dyDescent="0.2">
      <c r="A95" s="98" t="s">
        <v>291</v>
      </c>
      <c r="B95" s="99" t="s">
        <v>14</v>
      </c>
      <c r="C95" s="146"/>
      <c r="D95" s="147">
        <f t="shared" si="6"/>
        <v>0</v>
      </c>
      <c r="E95" s="109">
        <f t="shared" si="5"/>
        <v>0</v>
      </c>
      <c r="F95" s="132"/>
    </row>
    <row r="96" spans="1:6" ht="12.75" customHeight="1" x14ac:dyDescent="0.2">
      <c r="A96" s="98" t="s">
        <v>898</v>
      </c>
      <c r="B96" s="99" t="s">
        <v>960</v>
      </c>
      <c r="C96" s="146">
        <v>2471</v>
      </c>
      <c r="D96" s="147">
        <f t="shared" si="6"/>
        <v>2471</v>
      </c>
      <c r="E96" s="109">
        <f t="shared" si="5"/>
        <v>0</v>
      </c>
      <c r="F96" s="132"/>
    </row>
    <row r="97" spans="1:6" ht="12.75" customHeight="1" x14ac:dyDescent="0.2">
      <c r="A97" s="98" t="s">
        <v>372</v>
      </c>
      <c r="B97" s="99" t="s">
        <v>164</v>
      </c>
      <c r="C97" s="146"/>
      <c r="D97" s="147">
        <f t="shared" si="6"/>
        <v>0</v>
      </c>
      <c r="E97" s="109">
        <f t="shared" si="5"/>
        <v>0</v>
      </c>
      <c r="F97" s="132"/>
    </row>
    <row r="98" spans="1:6" ht="12.75" customHeight="1" x14ac:dyDescent="0.2">
      <c r="A98" s="98" t="s">
        <v>899</v>
      </c>
      <c r="B98" s="99" t="s">
        <v>15</v>
      </c>
      <c r="C98" s="146">
        <v>358.79</v>
      </c>
      <c r="D98" s="147">
        <f t="shared" si="6"/>
        <v>458.79</v>
      </c>
      <c r="E98" s="109">
        <f t="shared" si="5"/>
        <v>100</v>
      </c>
      <c r="F98" s="132">
        <v>100</v>
      </c>
    </row>
    <row r="99" spans="1:6" ht="12.75" customHeight="1" x14ac:dyDescent="0.2">
      <c r="A99" s="98" t="s">
        <v>900</v>
      </c>
      <c r="B99" s="99" t="s">
        <v>973</v>
      </c>
      <c r="C99" s="146"/>
      <c r="D99" s="147">
        <f t="shared" si="6"/>
        <v>0</v>
      </c>
      <c r="E99" s="109">
        <f t="shared" si="5"/>
        <v>0</v>
      </c>
      <c r="F99" s="132"/>
    </row>
    <row r="100" spans="1:6" ht="12.75" customHeight="1" x14ac:dyDescent="0.2">
      <c r="A100" s="100" t="s">
        <v>968</v>
      </c>
      <c r="B100" s="95" t="s">
        <v>980</v>
      </c>
      <c r="C100" s="146"/>
      <c r="D100" s="147">
        <f t="shared" ref="D100:D116" si="7">+C100+E100</f>
        <v>0</v>
      </c>
      <c r="E100" s="109">
        <f t="shared" ref="E100:E116" si="8">SUM(F100:F100)</f>
        <v>0</v>
      </c>
      <c r="F100" s="132"/>
    </row>
    <row r="101" spans="1:6" ht="12.75" customHeight="1" x14ac:dyDescent="0.2">
      <c r="A101" s="100" t="s">
        <v>969</v>
      </c>
      <c r="B101" s="95" t="s">
        <v>981</v>
      </c>
      <c r="C101" s="146"/>
      <c r="D101" s="147">
        <f t="shared" si="7"/>
        <v>0</v>
      </c>
      <c r="E101" s="109">
        <f t="shared" si="8"/>
        <v>0</v>
      </c>
      <c r="F101" s="132"/>
    </row>
    <row r="102" spans="1:6" ht="12.75" customHeight="1" x14ac:dyDescent="0.2">
      <c r="A102" s="100" t="s">
        <v>970</v>
      </c>
      <c r="B102" s="95" t="s">
        <v>982</v>
      </c>
      <c r="C102" s="146"/>
      <c r="D102" s="147">
        <f t="shared" si="7"/>
        <v>0</v>
      </c>
      <c r="E102" s="109">
        <f t="shared" si="8"/>
        <v>0</v>
      </c>
      <c r="F102" s="132"/>
    </row>
    <row r="103" spans="1:6" ht="12.75" customHeight="1" x14ac:dyDescent="0.2">
      <c r="A103" s="100" t="s">
        <v>971</v>
      </c>
      <c r="B103" s="95" t="s">
        <v>983</v>
      </c>
      <c r="C103" s="146"/>
      <c r="D103" s="147">
        <f t="shared" si="7"/>
        <v>0</v>
      </c>
      <c r="E103" s="109">
        <f t="shared" si="8"/>
        <v>0</v>
      </c>
      <c r="F103" s="132"/>
    </row>
    <row r="104" spans="1:6" ht="12.75" customHeight="1" x14ac:dyDescent="0.2">
      <c r="A104" s="100" t="s">
        <v>974</v>
      </c>
      <c r="B104" s="95" t="s">
        <v>984</v>
      </c>
      <c r="C104" s="146"/>
      <c r="D104" s="147">
        <f t="shared" si="7"/>
        <v>0</v>
      </c>
      <c r="E104" s="109">
        <f t="shared" si="8"/>
        <v>0</v>
      </c>
      <c r="F104" s="132"/>
    </row>
    <row r="105" spans="1:6" ht="12.75" customHeight="1" x14ac:dyDescent="0.2">
      <c r="A105" s="100" t="s">
        <v>972</v>
      </c>
      <c r="B105" s="95" t="s">
        <v>985</v>
      </c>
      <c r="C105" s="146"/>
      <c r="D105" s="147">
        <f t="shared" si="7"/>
        <v>0</v>
      </c>
      <c r="E105" s="109">
        <f t="shared" si="8"/>
        <v>0</v>
      </c>
      <c r="F105" s="132"/>
    </row>
    <row r="106" spans="1:6" ht="12.75" customHeight="1" x14ac:dyDescent="0.2">
      <c r="A106" s="100" t="s">
        <v>1005</v>
      </c>
      <c r="B106" s="95" t="s">
        <v>1006</v>
      </c>
      <c r="C106" s="146"/>
      <c r="D106" s="147">
        <f t="shared" si="7"/>
        <v>0</v>
      </c>
      <c r="E106" s="109">
        <f t="shared" si="8"/>
        <v>0</v>
      </c>
      <c r="F106" s="132"/>
    </row>
    <row r="107" spans="1:6" ht="12.75" customHeight="1" x14ac:dyDescent="0.2">
      <c r="A107" s="100" t="s">
        <v>1004</v>
      </c>
      <c r="B107" s="95" t="s">
        <v>1003</v>
      </c>
      <c r="C107" s="146"/>
      <c r="D107" s="147">
        <f t="shared" si="7"/>
        <v>0</v>
      </c>
      <c r="E107" s="109">
        <f t="shared" si="8"/>
        <v>0</v>
      </c>
      <c r="F107" s="132"/>
    </row>
    <row r="108" spans="1:6" ht="12.75" customHeight="1" x14ac:dyDescent="0.2">
      <c r="A108" s="98" t="s">
        <v>901</v>
      </c>
      <c r="B108" s="99" t="s">
        <v>902</v>
      </c>
      <c r="C108" s="146">
        <v>-1100</v>
      </c>
      <c r="D108" s="147">
        <f t="shared" si="7"/>
        <v>-1100</v>
      </c>
      <c r="E108" s="109">
        <f t="shared" si="8"/>
        <v>0</v>
      </c>
      <c r="F108" s="132"/>
    </row>
    <row r="109" spans="1:6" ht="12.75" customHeight="1" x14ac:dyDescent="0.2">
      <c r="A109" s="98" t="s">
        <v>903</v>
      </c>
      <c r="B109" s="99" t="s">
        <v>739</v>
      </c>
      <c r="C109" s="420">
        <v>3118.65</v>
      </c>
      <c r="D109" s="147">
        <f t="shared" si="7"/>
        <v>3178.15</v>
      </c>
      <c r="E109" s="109">
        <f t="shared" si="8"/>
        <v>59.5</v>
      </c>
      <c r="F109" s="132">
        <v>59.5</v>
      </c>
    </row>
    <row r="110" spans="1:6" ht="12.75" customHeight="1" x14ac:dyDescent="0.2">
      <c r="A110" s="101" t="s">
        <v>918</v>
      </c>
      <c r="B110" s="102" t="s">
        <v>961</v>
      </c>
      <c r="C110" s="420"/>
      <c r="D110" s="147">
        <f t="shared" si="7"/>
        <v>0</v>
      </c>
      <c r="E110" s="109">
        <f t="shared" si="8"/>
        <v>0</v>
      </c>
      <c r="F110" s="132"/>
    </row>
    <row r="111" spans="1:6" ht="12.75" customHeight="1" x14ac:dyDescent="0.2">
      <c r="A111" s="101" t="s">
        <v>904</v>
      </c>
      <c r="B111" s="102" t="s">
        <v>905</v>
      </c>
      <c r="C111" s="420">
        <v>1545.15</v>
      </c>
      <c r="D111" s="147">
        <f t="shared" si="7"/>
        <v>1545.15</v>
      </c>
      <c r="E111" s="109">
        <f t="shared" si="8"/>
        <v>0</v>
      </c>
      <c r="F111" s="132"/>
    </row>
    <row r="112" spans="1:6" ht="12.75" customHeight="1" x14ac:dyDescent="0.2">
      <c r="A112" s="101" t="s">
        <v>906</v>
      </c>
      <c r="B112" s="102" t="s">
        <v>907</v>
      </c>
      <c r="C112" s="420">
        <v>4412.5</v>
      </c>
      <c r="D112" s="147">
        <f t="shared" si="7"/>
        <v>4412.5</v>
      </c>
      <c r="E112" s="109">
        <f t="shared" si="8"/>
        <v>0</v>
      </c>
      <c r="F112" s="132"/>
    </row>
    <row r="113" spans="1:6" ht="12.75" customHeight="1" x14ac:dyDescent="0.2">
      <c r="A113" s="101" t="s">
        <v>908</v>
      </c>
      <c r="B113" s="102" t="s">
        <v>909</v>
      </c>
      <c r="C113" s="420">
        <v>-230.29</v>
      </c>
      <c r="D113" s="147">
        <f t="shared" si="7"/>
        <v>-179.58999999999997</v>
      </c>
      <c r="E113" s="109">
        <f t="shared" si="8"/>
        <v>50.7</v>
      </c>
      <c r="F113" s="132">
        <v>50.7</v>
      </c>
    </row>
    <row r="114" spans="1:6" ht="12.75" customHeight="1" x14ac:dyDescent="0.2">
      <c r="A114" s="101" t="s">
        <v>910</v>
      </c>
      <c r="B114" s="102" t="s">
        <v>911</v>
      </c>
      <c r="C114" s="146"/>
      <c r="D114" s="147">
        <f t="shared" si="7"/>
        <v>0</v>
      </c>
      <c r="E114" s="109">
        <f t="shared" si="8"/>
        <v>0</v>
      </c>
      <c r="F114" s="132"/>
    </row>
    <row r="115" spans="1:6" ht="12.75" customHeight="1" x14ac:dyDescent="0.2">
      <c r="A115" s="101" t="s">
        <v>912</v>
      </c>
      <c r="B115" s="102" t="s">
        <v>821</v>
      </c>
      <c r="C115" s="146"/>
      <c r="D115" s="147">
        <f t="shared" si="7"/>
        <v>0</v>
      </c>
      <c r="E115" s="109">
        <f t="shared" si="8"/>
        <v>0</v>
      </c>
      <c r="F115" s="132"/>
    </row>
    <row r="116" spans="1:6" ht="12.75" customHeight="1" thickBot="1" x14ac:dyDescent="0.25">
      <c r="A116" s="103" t="s">
        <v>919</v>
      </c>
      <c r="B116" s="104" t="s">
        <v>920</v>
      </c>
      <c r="C116" s="148"/>
      <c r="D116" s="149">
        <f t="shared" si="7"/>
        <v>0</v>
      </c>
      <c r="E116" s="109">
        <f t="shared" si="8"/>
        <v>0</v>
      </c>
      <c r="F116" s="136"/>
    </row>
    <row r="117" spans="1:6" ht="11.1" customHeight="1" x14ac:dyDescent="0.2">
      <c r="C117" s="119"/>
      <c r="D117" s="119"/>
      <c r="E117" s="107"/>
    </row>
    <row r="118" spans="1:6" ht="11.1" customHeight="1" x14ac:dyDescent="0.2">
      <c r="C118" s="119"/>
      <c r="D118" s="119">
        <f>SUM(D36:D116)</f>
        <v>-10546.309999999998</v>
      </c>
      <c r="E118" s="108"/>
      <c r="F118" s="120">
        <f t="shared" ref="F118" si="9">SUM(F4:F116)</f>
        <v>0</v>
      </c>
    </row>
    <row r="119" spans="1:6" ht="11.1" customHeight="1" x14ac:dyDescent="0.2">
      <c r="C119" s="119"/>
      <c r="D119" s="119"/>
      <c r="E119" s="108"/>
    </row>
    <row r="120" spans="1:6" ht="11.1" customHeight="1" x14ac:dyDescent="0.2">
      <c r="C120" s="119"/>
      <c r="D120" s="119">
        <f>ROUND(SUM(D4:D116),2)</f>
        <v>0</v>
      </c>
      <c r="E120" s="108"/>
    </row>
    <row r="121" spans="1:6" ht="11.1" customHeight="1" x14ac:dyDescent="0.2">
      <c r="C121" s="119"/>
      <c r="D121" s="119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1"/>
  <sheetViews>
    <sheetView topLeftCell="A91" zoomScale="115" zoomScaleNormal="115" zoomScaleSheetLayoutView="70" workbookViewId="0">
      <pane xSplit="3" topLeftCell="D1" activePane="topRight" state="frozen"/>
      <selection pane="topRight" activeCell="Q99" sqref="Q99"/>
    </sheetView>
  </sheetViews>
  <sheetFormatPr defaultRowHeight="11.1" customHeight="1" x14ac:dyDescent="0.2"/>
  <cols>
    <col min="1" max="1" width="14.5703125" style="95" bestFit="1" customWidth="1"/>
    <col min="2" max="2" width="39.5703125" style="95" bestFit="1" customWidth="1"/>
    <col min="3" max="4" width="18.5703125" style="120" customWidth="1"/>
    <col min="5" max="5" width="16.28515625" style="95" bestFit="1" customWidth="1"/>
    <col min="6" max="6" width="15.42578125" style="120" bestFit="1" customWidth="1"/>
    <col min="7" max="7" width="15.28515625" style="120" hidden="1" customWidth="1"/>
    <col min="8" max="9" width="14.28515625" style="120" hidden="1" customWidth="1"/>
    <col min="10" max="12" width="13" style="120" hidden="1" customWidth="1"/>
    <col min="13" max="13" width="13" style="141" hidden="1" customWidth="1"/>
    <col min="14" max="14" width="13" style="142" hidden="1" customWidth="1"/>
    <col min="15" max="17" width="13" style="120" customWidth="1"/>
    <col min="18" max="16384" width="9.140625" style="95"/>
  </cols>
  <sheetData>
    <row r="1" spans="1:17" s="93" customFormat="1" ht="18.75" thickBot="1" x14ac:dyDescent="0.25">
      <c r="A1" s="90" t="s">
        <v>996</v>
      </c>
      <c r="B1" s="91"/>
      <c r="C1" s="112"/>
      <c r="D1" s="112"/>
      <c r="E1" s="92"/>
      <c r="F1" s="124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1.1" customHeight="1" thickBot="1" x14ac:dyDescent="0.25">
      <c r="A2" s="94" t="s">
        <v>785</v>
      </c>
      <c r="B2" s="94" t="s">
        <v>786</v>
      </c>
      <c r="C2" s="113" t="s">
        <v>964</v>
      </c>
      <c r="D2" s="113" t="s">
        <v>923</v>
      </c>
      <c r="E2" s="428" t="s">
        <v>931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29"/>
    </row>
    <row r="3" spans="1:17" ht="11.1" customHeight="1" thickBot="1" x14ac:dyDescent="0.25">
      <c r="A3" s="96"/>
      <c r="B3" s="96"/>
      <c r="C3" s="114">
        <f>SUM(C4:C116)</f>
        <v>-49223.29000000003</v>
      </c>
      <c r="D3" s="114">
        <f>SUM(D4:D116)</f>
        <v>250.00000000019543</v>
      </c>
      <c r="E3" s="97">
        <f>SUM(E4:E116)</f>
        <v>49473.29000000003</v>
      </c>
      <c r="F3" s="126" t="s">
        <v>935</v>
      </c>
      <c r="G3" s="127" t="s">
        <v>936</v>
      </c>
      <c r="H3" s="127" t="s">
        <v>937</v>
      </c>
      <c r="I3" s="127" t="s">
        <v>938</v>
      </c>
      <c r="J3" s="127" t="s">
        <v>939</v>
      </c>
      <c r="K3" s="127" t="s">
        <v>940</v>
      </c>
      <c r="L3" s="127" t="s">
        <v>941</v>
      </c>
      <c r="M3" s="127" t="s">
        <v>942</v>
      </c>
      <c r="N3" s="127" t="s">
        <v>943</v>
      </c>
      <c r="O3" s="127" t="s">
        <v>944</v>
      </c>
      <c r="P3" s="127" t="s">
        <v>945</v>
      </c>
      <c r="Q3" s="128" t="s">
        <v>946</v>
      </c>
    </row>
    <row r="4" spans="1:17" ht="12.75" customHeight="1" x14ac:dyDescent="0.2">
      <c r="A4" s="98">
        <v>9999</v>
      </c>
      <c r="B4" s="99" t="s">
        <v>955</v>
      </c>
      <c r="C4" s="115"/>
      <c r="D4" s="121">
        <f t="shared" ref="D4:D33" si="0">+C4+E4</f>
        <v>0</v>
      </c>
      <c r="E4" s="109">
        <f>SUM(F4:Q4)</f>
        <v>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1:17" ht="12.75" customHeight="1" x14ac:dyDescent="0.2">
      <c r="A5" s="98" t="s">
        <v>787</v>
      </c>
      <c r="B5" s="99" t="s">
        <v>154</v>
      </c>
      <c r="C5" s="115">
        <v>790133.94</v>
      </c>
      <c r="D5" s="121">
        <f t="shared" si="0"/>
        <v>790133.94</v>
      </c>
      <c r="E5" s="109">
        <f t="shared" ref="E5:E33" si="1">SUM(F5:Q5)</f>
        <v>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ht="12.75" customHeight="1" x14ac:dyDescent="0.2">
      <c r="A6" s="98" t="s">
        <v>788</v>
      </c>
      <c r="B6" s="99" t="s">
        <v>781</v>
      </c>
      <c r="C6" s="115"/>
      <c r="D6" s="121">
        <f t="shared" si="0"/>
        <v>0</v>
      </c>
      <c r="E6" s="109">
        <f t="shared" si="1"/>
        <v>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1:17" ht="12.75" customHeight="1" x14ac:dyDescent="0.2">
      <c r="A7" s="98" t="s">
        <v>789</v>
      </c>
      <c r="B7" s="99" t="s">
        <v>790</v>
      </c>
      <c r="C7" s="115">
        <v>1000</v>
      </c>
      <c r="D7" s="121">
        <f t="shared" si="0"/>
        <v>1000</v>
      </c>
      <c r="E7" s="109">
        <f t="shared" si="1"/>
        <v>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7" ht="12.75" customHeight="1" x14ac:dyDescent="0.2">
      <c r="A8" s="98" t="s">
        <v>791</v>
      </c>
      <c r="B8" s="99" t="s">
        <v>792</v>
      </c>
      <c r="C8" s="115">
        <v>2110.65</v>
      </c>
      <c r="D8" s="121">
        <f t="shared" si="0"/>
        <v>2110.65</v>
      </c>
      <c r="E8" s="109">
        <f t="shared" si="1"/>
        <v>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</row>
    <row r="9" spans="1:17" ht="12.75" customHeight="1" x14ac:dyDescent="0.2">
      <c r="A9" s="98" t="s">
        <v>793</v>
      </c>
      <c r="B9" s="99" t="s">
        <v>794</v>
      </c>
      <c r="C9" s="115">
        <v>43149.83</v>
      </c>
      <c r="D9" s="121">
        <f t="shared" si="0"/>
        <v>43149.83</v>
      </c>
      <c r="E9" s="109">
        <f t="shared" si="1"/>
        <v>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</row>
    <row r="10" spans="1:17" ht="12.75" customHeight="1" x14ac:dyDescent="0.2">
      <c r="A10" s="98" t="s">
        <v>795</v>
      </c>
      <c r="B10" s="99" t="s">
        <v>796</v>
      </c>
      <c r="C10" s="115"/>
      <c r="D10" s="121">
        <f t="shared" si="0"/>
        <v>0</v>
      </c>
      <c r="E10" s="109">
        <f t="shared" si="1"/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1:17" ht="12.75" customHeight="1" x14ac:dyDescent="0.2">
      <c r="A11" s="98" t="s">
        <v>1000</v>
      </c>
      <c r="B11" s="99" t="s">
        <v>1001</v>
      </c>
      <c r="C11" s="115"/>
      <c r="D11" s="121">
        <f t="shared" si="0"/>
        <v>0</v>
      </c>
      <c r="E11" s="109">
        <f t="shared" si="1"/>
        <v>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2.75" customHeight="1" x14ac:dyDescent="0.2">
      <c r="A12" s="98" t="s">
        <v>797</v>
      </c>
      <c r="B12" s="99" t="s">
        <v>798</v>
      </c>
      <c r="C12" s="115">
        <v>-26959.9</v>
      </c>
      <c r="D12" s="121">
        <f t="shared" si="0"/>
        <v>-26959.9</v>
      </c>
      <c r="E12" s="109">
        <f t="shared" si="1"/>
        <v>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7" ht="12.75" customHeight="1" x14ac:dyDescent="0.2">
      <c r="A13" s="98" t="s">
        <v>799</v>
      </c>
      <c r="B13" s="99" t="s">
        <v>780</v>
      </c>
      <c r="C13" s="115"/>
      <c r="D13" s="121">
        <f t="shared" si="0"/>
        <v>0</v>
      </c>
      <c r="E13" s="109">
        <f t="shared" si="1"/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12.75" customHeight="1" x14ac:dyDescent="0.2">
      <c r="A14" s="98" t="s">
        <v>997</v>
      </c>
      <c r="B14" s="99" t="s">
        <v>998</v>
      </c>
      <c r="C14" s="119"/>
      <c r="D14" s="143">
        <f t="shared" si="0"/>
        <v>0</v>
      </c>
      <c r="E14" s="109">
        <f t="shared" si="1"/>
        <v>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17" ht="12.75" customHeight="1" x14ac:dyDescent="0.2">
      <c r="A15" s="98" t="s">
        <v>816</v>
      </c>
      <c r="B15" s="99" t="s">
        <v>817</v>
      </c>
      <c r="C15" s="115">
        <v>15430.4</v>
      </c>
      <c r="D15" s="121">
        <f t="shared" si="0"/>
        <v>15430.4</v>
      </c>
      <c r="E15" s="109">
        <f t="shared" si="1"/>
        <v>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</row>
    <row r="16" spans="1:17" ht="12.75" customHeight="1" x14ac:dyDescent="0.2">
      <c r="A16" s="98" t="s">
        <v>783</v>
      </c>
      <c r="B16" s="99" t="s">
        <v>170</v>
      </c>
      <c r="C16" s="115">
        <v>-29890.15</v>
      </c>
      <c r="D16" s="121">
        <f t="shared" si="0"/>
        <v>-29890.15</v>
      </c>
      <c r="E16" s="109">
        <f t="shared" si="1"/>
        <v>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17" ht="12.75" customHeight="1" x14ac:dyDescent="0.2">
      <c r="A17" s="98" t="s">
        <v>694</v>
      </c>
      <c r="B17" s="99" t="s">
        <v>800</v>
      </c>
      <c r="C17" s="115"/>
      <c r="D17" s="121">
        <f t="shared" si="0"/>
        <v>0</v>
      </c>
      <c r="E17" s="109">
        <f t="shared" si="1"/>
        <v>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3"/>
      <c r="Q17" s="132"/>
    </row>
    <row r="18" spans="1:17" ht="12.75" customHeight="1" x14ac:dyDescent="0.2">
      <c r="A18" s="98" t="s">
        <v>801</v>
      </c>
      <c r="B18" s="99" t="s">
        <v>802</v>
      </c>
      <c r="C18" s="115"/>
      <c r="D18" s="121">
        <f t="shared" si="0"/>
        <v>0</v>
      </c>
      <c r="E18" s="109">
        <f t="shared" si="1"/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3"/>
      <c r="Q18" s="132"/>
    </row>
    <row r="19" spans="1:17" ht="12.75" customHeight="1" x14ac:dyDescent="0.2">
      <c r="A19" s="98" t="s">
        <v>926</v>
      </c>
      <c r="B19" s="99" t="s">
        <v>927</v>
      </c>
      <c r="C19" s="115"/>
      <c r="D19" s="121">
        <f t="shared" si="0"/>
        <v>0</v>
      </c>
      <c r="E19" s="109">
        <f t="shared" si="1"/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3"/>
      <c r="Q19" s="132"/>
    </row>
    <row r="20" spans="1:17" ht="12.75" customHeight="1" x14ac:dyDescent="0.2">
      <c r="A20" s="98" t="s">
        <v>814</v>
      </c>
      <c r="B20" s="99" t="s">
        <v>815</v>
      </c>
      <c r="C20" s="115"/>
      <c r="D20" s="121">
        <f t="shared" si="0"/>
        <v>0</v>
      </c>
      <c r="E20" s="109">
        <f t="shared" si="1"/>
        <v>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3"/>
      <c r="Q20" s="132"/>
    </row>
    <row r="21" spans="1:17" ht="12.75" customHeight="1" x14ac:dyDescent="0.2">
      <c r="A21" s="98" t="s">
        <v>664</v>
      </c>
      <c r="B21" s="99" t="s">
        <v>990</v>
      </c>
      <c r="C21" s="115"/>
      <c r="D21" s="121">
        <f t="shared" si="0"/>
        <v>0</v>
      </c>
      <c r="E21" s="109">
        <f t="shared" si="1"/>
        <v>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3"/>
      <c r="Q21" s="132"/>
    </row>
    <row r="22" spans="1:17" ht="12.75" customHeight="1" x14ac:dyDescent="0.2">
      <c r="A22" s="98" t="s">
        <v>992</v>
      </c>
      <c r="B22" s="99" t="s">
        <v>991</v>
      </c>
      <c r="C22" s="115"/>
      <c r="D22" s="121">
        <f t="shared" si="0"/>
        <v>0</v>
      </c>
      <c r="E22" s="109">
        <f t="shared" si="1"/>
        <v>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3"/>
      <c r="Q22" s="132"/>
    </row>
    <row r="23" spans="1:17" ht="12.75" customHeight="1" x14ac:dyDescent="0.2">
      <c r="A23" s="98" t="s">
        <v>803</v>
      </c>
      <c r="B23" s="99" t="s">
        <v>804</v>
      </c>
      <c r="C23" s="115"/>
      <c r="D23" s="121">
        <f t="shared" si="0"/>
        <v>0</v>
      </c>
      <c r="E23" s="109">
        <f t="shared" si="1"/>
        <v>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3"/>
      <c r="Q23" s="132"/>
    </row>
    <row r="24" spans="1:17" ht="12.75" customHeight="1" x14ac:dyDescent="0.2">
      <c r="A24" s="98" t="s">
        <v>805</v>
      </c>
      <c r="B24" s="99" t="s">
        <v>806</v>
      </c>
      <c r="C24" s="115">
        <v>3820.58</v>
      </c>
      <c r="D24" s="121">
        <f t="shared" si="0"/>
        <v>250</v>
      </c>
      <c r="E24" s="109">
        <f t="shared" si="1"/>
        <v>-3570.58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>
        <v>-1292.98</v>
      </c>
      <c r="P24" s="133">
        <v>-1442.4</v>
      </c>
      <c r="Q24" s="132">
        <v>-835.2</v>
      </c>
    </row>
    <row r="25" spans="1:17" ht="12.75" customHeight="1" x14ac:dyDescent="0.2">
      <c r="A25" s="98" t="s">
        <v>697</v>
      </c>
      <c r="B25" s="99" t="s">
        <v>807</v>
      </c>
      <c r="C25" s="115"/>
      <c r="D25" s="121">
        <f t="shared" si="0"/>
        <v>0</v>
      </c>
      <c r="E25" s="109">
        <f t="shared" si="1"/>
        <v>0</v>
      </c>
      <c r="F25" s="133"/>
      <c r="G25" s="131"/>
      <c r="H25" s="131"/>
      <c r="I25" s="131"/>
      <c r="J25" s="131"/>
      <c r="K25" s="131"/>
      <c r="L25" s="131"/>
      <c r="M25" s="131"/>
      <c r="N25" s="131"/>
      <c r="O25" s="131"/>
      <c r="P25" s="133"/>
      <c r="Q25" s="132"/>
    </row>
    <row r="26" spans="1:17" ht="12.75" customHeight="1" x14ac:dyDescent="0.2">
      <c r="A26" s="98" t="s">
        <v>808</v>
      </c>
      <c r="B26" s="99" t="s">
        <v>809</v>
      </c>
      <c r="C26" s="115">
        <v>-225096.05</v>
      </c>
      <c r="D26" s="121">
        <f t="shared" si="0"/>
        <v>-175872.75999999995</v>
      </c>
      <c r="E26" s="109">
        <f t="shared" si="1"/>
        <v>49223.29000000003</v>
      </c>
      <c r="F26" s="131">
        <f>-C3</f>
        <v>49223.29000000003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3"/>
      <c r="Q26" s="132"/>
    </row>
    <row r="27" spans="1:17" ht="12.75" customHeight="1" x14ac:dyDescent="0.2">
      <c r="A27" s="98" t="s">
        <v>934</v>
      </c>
      <c r="B27" s="99" t="s">
        <v>954</v>
      </c>
      <c r="C27" s="115">
        <v>-47256.69</v>
      </c>
      <c r="D27" s="121">
        <f t="shared" si="0"/>
        <v>-47256.69</v>
      </c>
      <c r="E27" s="109">
        <f t="shared" si="1"/>
        <v>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3"/>
      <c r="Q27" s="132"/>
    </row>
    <row r="28" spans="1:17" ht="12.75" customHeight="1" x14ac:dyDescent="0.2">
      <c r="A28" s="101" t="s">
        <v>810</v>
      </c>
      <c r="B28" s="102" t="s">
        <v>811</v>
      </c>
      <c r="C28" s="115">
        <v>-508190.26</v>
      </c>
      <c r="D28" s="121">
        <f t="shared" si="0"/>
        <v>-508190.26</v>
      </c>
      <c r="E28" s="109">
        <f t="shared" si="1"/>
        <v>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3"/>
      <c r="Q28" s="132"/>
    </row>
    <row r="29" spans="1:17" ht="12.75" customHeight="1" x14ac:dyDescent="0.2">
      <c r="A29" s="101" t="s">
        <v>1054</v>
      </c>
      <c r="B29" s="102" t="s">
        <v>1066</v>
      </c>
      <c r="C29" s="115">
        <v>-22935.03</v>
      </c>
      <c r="D29" s="121">
        <f t="shared" si="0"/>
        <v>-22935.03</v>
      </c>
      <c r="E29" s="109">
        <f t="shared" si="1"/>
        <v>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3"/>
      <c r="Q29" s="132"/>
    </row>
    <row r="30" spans="1:17" ht="12.75" customHeight="1" x14ac:dyDescent="0.2">
      <c r="A30" s="101" t="s">
        <v>1056</v>
      </c>
      <c r="B30" s="102" t="s">
        <v>1067</v>
      </c>
      <c r="C30" s="115">
        <v>-68003.539999999994</v>
      </c>
      <c r="D30" s="121">
        <f t="shared" si="0"/>
        <v>-68003.539999999994</v>
      </c>
      <c r="E30" s="109">
        <f t="shared" si="1"/>
        <v>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3"/>
      <c r="Q30" s="132"/>
    </row>
    <row r="31" spans="1:17" ht="12.75" customHeight="1" x14ac:dyDescent="0.2">
      <c r="A31" s="101" t="s">
        <v>1055</v>
      </c>
      <c r="B31" s="102" t="s">
        <v>1068</v>
      </c>
      <c r="C31" s="115">
        <v>6230.05</v>
      </c>
      <c r="D31" s="121">
        <f t="shared" si="0"/>
        <v>6381.29</v>
      </c>
      <c r="E31" s="109">
        <f t="shared" si="1"/>
        <v>151.24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3">
        <v>151.24</v>
      </c>
      <c r="Q31" s="132"/>
    </row>
    <row r="32" spans="1:17" ht="12.75" customHeight="1" x14ac:dyDescent="0.2">
      <c r="A32" s="101" t="s">
        <v>1065</v>
      </c>
      <c r="B32" s="102" t="s">
        <v>1069</v>
      </c>
      <c r="C32" s="115">
        <v>45760</v>
      </c>
      <c r="D32" s="121">
        <f t="shared" si="0"/>
        <v>45760</v>
      </c>
      <c r="E32" s="109">
        <f t="shared" si="1"/>
        <v>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3"/>
      <c r="Q32" s="132"/>
    </row>
    <row r="33" spans="1:17" ht="12.75" customHeight="1" thickBot="1" x14ac:dyDescent="0.25">
      <c r="A33" s="103" t="s">
        <v>812</v>
      </c>
      <c r="B33" s="104" t="s">
        <v>813</v>
      </c>
      <c r="C33" s="114"/>
      <c r="D33" s="122">
        <f t="shared" si="0"/>
        <v>0</v>
      </c>
      <c r="E33" s="109">
        <f t="shared" si="1"/>
        <v>0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6"/>
    </row>
    <row r="34" spans="1:17" ht="12.75" customHeight="1" x14ac:dyDescent="0.2">
      <c r="A34" s="105"/>
      <c r="B34" s="106"/>
      <c r="C34" s="116"/>
      <c r="D34" s="116"/>
      <c r="E34" s="110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ht="12.75" customHeight="1" thickBot="1" x14ac:dyDescent="0.25">
      <c r="A35" s="103"/>
      <c r="B35" s="104"/>
      <c r="C35" s="117"/>
      <c r="D35" s="117"/>
      <c r="E35" s="111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ht="12.75" customHeight="1" x14ac:dyDescent="0.2">
      <c r="A36" s="95" t="s">
        <v>822</v>
      </c>
      <c r="B36" s="95" t="s">
        <v>823</v>
      </c>
      <c r="C36" s="115"/>
      <c r="D36" s="121">
        <f t="shared" ref="D36:D67" si="2">+C36+E36</f>
        <v>0</v>
      </c>
      <c r="E36" s="109">
        <f>SUM(F36:Q36)</f>
        <v>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3"/>
      <c r="Q36" s="132"/>
    </row>
    <row r="37" spans="1:17" ht="12.75" customHeight="1" x14ac:dyDescent="0.2">
      <c r="A37" s="95" t="s">
        <v>824</v>
      </c>
      <c r="B37" s="95" t="s">
        <v>956</v>
      </c>
      <c r="C37" s="115">
        <v>-106827.92</v>
      </c>
      <c r="D37" s="123">
        <f t="shared" si="2"/>
        <v>-106827.92</v>
      </c>
      <c r="E37" s="109">
        <f t="shared" ref="E37:E100" si="3">SUM(F37:Q37)</f>
        <v>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3"/>
      <c r="Q37" s="132"/>
    </row>
    <row r="38" spans="1:17" ht="12.75" customHeight="1" x14ac:dyDescent="0.2">
      <c r="A38" s="95" t="s">
        <v>825</v>
      </c>
      <c r="B38" s="95" t="s">
        <v>826</v>
      </c>
      <c r="C38" s="115"/>
      <c r="D38" s="123">
        <f t="shared" si="2"/>
        <v>0</v>
      </c>
      <c r="E38" s="109">
        <f t="shared" si="3"/>
        <v>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3"/>
      <c r="Q38" s="132"/>
    </row>
    <row r="39" spans="1:17" ht="12.75" customHeight="1" x14ac:dyDescent="0.2">
      <c r="A39" s="95" t="s">
        <v>827</v>
      </c>
      <c r="B39" s="95" t="s">
        <v>957</v>
      </c>
      <c r="C39" s="115">
        <v>-7784.97</v>
      </c>
      <c r="D39" s="123">
        <f t="shared" si="2"/>
        <v>-7784.97</v>
      </c>
      <c r="E39" s="109">
        <f t="shared" si="3"/>
        <v>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3"/>
      <c r="Q39" s="132"/>
    </row>
    <row r="40" spans="1:17" ht="12.75" customHeight="1" x14ac:dyDescent="0.2">
      <c r="A40" s="95" t="s">
        <v>828</v>
      </c>
      <c r="B40" s="95" t="s">
        <v>782</v>
      </c>
      <c r="C40" s="115">
        <v>-45</v>
      </c>
      <c r="D40" s="123">
        <f t="shared" si="2"/>
        <v>-45</v>
      </c>
      <c r="E40" s="109">
        <f t="shared" si="3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3"/>
      <c r="Q40" s="132"/>
    </row>
    <row r="41" spans="1:17" ht="12.75" customHeight="1" x14ac:dyDescent="0.2">
      <c r="A41" s="98" t="s">
        <v>829</v>
      </c>
      <c r="B41" s="98" t="s">
        <v>830</v>
      </c>
      <c r="C41" s="115"/>
      <c r="D41" s="123">
        <f t="shared" si="2"/>
        <v>0</v>
      </c>
      <c r="E41" s="109">
        <f t="shared" si="3"/>
        <v>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3"/>
      <c r="Q41" s="132"/>
    </row>
    <row r="42" spans="1:17" ht="12.75" customHeight="1" x14ac:dyDescent="0.2">
      <c r="A42" s="98" t="s">
        <v>831</v>
      </c>
      <c r="B42" s="99" t="s">
        <v>832</v>
      </c>
      <c r="C42" s="115">
        <v>-6511.9</v>
      </c>
      <c r="D42" s="145">
        <f t="shared" si="2"/>
        <v>-6511.9</v>
      </c>
      <c r="E42" s="109">
        <f t="shared" si="3"/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3"/>
      <c r="Q42" s="132"/>
    </row>
    <row r="43" spans="1:17" ht="12.75" customHeight="1" x14ac:dyDescent="0.2">
      <c r="A43" s="98" t="s">
        <v>833</v>
      </c>
      <c r="B43" s="99" t="s">
        <v>834</v>
      </c>
      <c r="C43" s="115">
        <v>-9.67</v>
      </c>
      <c r="D43" s="123">
        <f t="shared" si="2"/>
        <v>-9.67</v>
      </c>
      <c r="E43" s="109">
        <f t="shared" si="3"/>
        <v>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3"/>
      <c r="Q43" s="132"/>
    </row>
    <row r="44" spans="1:17" ht="12.75" customHeight="1" x14ac:dyDescent="0.2">
      <c r="A44" s="98" t="s">
        <v>835</v>
      </c>
      <c r="B44" s="99" t="s">
        <v>836</v>
      </c>
      <c r="C44" s="115">
        <v>-2957.33</v>
      </c>
      <c r="D44" s="123">
        <f t="shared" si="2"/>
        <v>-2957.33</v>
      </c>
      <c r="E44" s="109">
        <f t="shared" si="3"/>
        <v>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3"/>
      <c r="Q44" s="132"/>
    </row>
    <row r="45" spans="1:17" ht="12.75" customHeight="1" x14ac:dyDescent="0.2">
      <c r="A45" s="98" t="s">
        <v>837</v>
      </c>
      <c r="B45" s="99" t="s">
        <v>838</v>
      </c>
      <c r="C45" s="115"/>
      <c r="D45" s="123">
        <f t="shared" si="2"/>
        <v>0</v>
      </c>
      <c r="E45" s="109">
        <f t="shared" si="3"/>
        <v>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3"/>
      <c r="Q45" s="132"/>
    </row>
    <row r="46" spans="1:17" ht="12.75" customHeight="1" x14ac:dyDescent="0.2">
      <c r="A46" s="98" t="s">
        <v>839</v>
      </c>
      <c r="B46" s="99" t="s">
        <v>5</v>
      </c>
      <c r="C46" s="115">
        <v>-13408</v>
      </c>
      <c r="D46" s="123">
        <f t="shared" si="2"/>
        <v>-13408</v>
      </c>
      <c r="E46" s="109">
        <f t="shared" si="3"/>
        <v>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3"/>
      <c r="Q46" s="132"/>
    </row>
    <row r="47" spans="1:17" ht="12.75" customHeight="1" x14ac:dyDescent="0.2">
      <c r="A47" s="98" t="s">
        <v>840</v>
      </c>
      <c r="B47" s="99" t="s">
        <v>6</v>
      </c>
      <c r="C47" s="115"/>
      <c r="D47" s="123">
        <f t="shared" si="2"/>
        <v>0</v>
      </c>
      <c r="E47" s="109">
        <f t="shared" si="3"/>
        <v>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3"/>
      <c r="Q47" s="132"/>
    </row>
    <row r="48" spans="1:17" ht="12.75" customHeight="1" x14ac:dyDescent="0.2">
      <c r="A48" s="98" t="s">
        <v>841</v>
      </c>
      <c r="B48" s="99" t="s">
        <v>92</v>
      </c>
      <c r="C48" s="115"/>
      <c r="D48" s="123">
        <f t="shared" si="2"/>
        <v>0</v>
      </c>
      <c r="E48" s="109">
        <f t="shared" si="3"/>
        <v>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3"/>
      <c r="Q48" s="132"/>
    </row>
    <row r="49" spans="1:17" ht="12.75" customHeight="1" x14ac:dyDescent="0.2">
      <c r="A49" s="98" t="s">
        <v>842</v>
      </c>
      <c r="B49" s="99" t="s">
        <v>843</v>
      </c>
      <c r="C49" s="115">
        <v>-354962.01</v>
      </c>
      <c r="D49" s="123">
        <f t="shared" si="2"/>
        <v>-354962.01</v>
      </c>
      <c r="E49" s="109">
        <f t="shared" si="3"/>
        <v>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3"/>
      <c r="Q49" s="132"/>
    </row>
    <row r="50" spans="1:17" ht="12.75" customHeight="1" x14ac:dyDescent="0.2">
      <c r="A50" s="98" t="s">
        <v>950</v>
      </c>
      <c r="B50" s="99" t="s">
        <v>951</v>
      </c>
      <c r="C50" s="115"/>
      <c r="D50" s="123">
        <f t="shared" si="2"/>
        <v>0</v>
      </c>
      <c r="E50" s="109">
        <f t="shared" si="3"/>
        <v>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3"/>
      <c r="Q50" s="132"/>
    </row>
    <row r="51" spans="1:17" ht="12.75" customHeight="1" x14ac:dyDescent="0.2">
      <c r="A51" s="98" t="s">
        <v>844</v>
      </c>
      <c r="B51" s="99" t="s">
        <v>845</v>
      </c>
      <c r="C51" s="115"/>
      <c r="D51" s="123">
        <f t="shared" si="2"/>
        <v>0</v>
      </c>
      <c r="E51" s="109">
        <f t="shared" si="3"/>
        <v>0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3"/>
      <c r="Q51" s="132"/>
    </row>
    <row r="52" spans="1:17" ht="12.75" customHeight="1" x14ac:dyDescent="0.2">
      <c r="A52" s="98" t="s">
        <v>846</v>
      </c>
      <c r="B52" s="99" t="s">
        <v>847</v>
      </c>
      <c r="C52" s="115"/>
      <c r="D52" s="123">
        <f t="shared" si="2"/>
        <v>0</v>
      </c>
      <c r="E52" s="109">
        <f t="shared" si="3"/>
        <v>0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3"/>
      <c r="Q52" s="132"/>
    </row>
    <row r="53" spans="1:17" ht="12.75" customHeight="1" x14ac:dyDescent="0.2">
      <c r="A53" s="98" t="s">
        <v>848</v>
      </c>
      <c r="B53" s="99" t="s">
        <v>849</v>
      </c>
      <c r="C53" s="115"/>
      <c r="D53" s="123">
        <f t="shared" si="2"/>
        <v>0</v>
      </c>
      <c r="E53" s="109">
        <f t="shared" si="3"/>
        <v>0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3"/>
      <c r="Q53" s="132"/>
    </row>
    <row r="54" spans="1:17" ht="12.75" customHeight="1" x14ac:dyDescent="0.2">
      <c r="A54" s="100" t="s">
        <v>965</v>
      </c>
      <c r="B54" s="100" t="s">
        <v>977</v>
      </c>
      <c r="C54" s="115">
        <v>-1347.79</v>
      </c>
      <c r="D54" s="123">
        <f t="shared" si="2"/>
        <v>-1347.79</v>
      </c>
      <c r="E54" s="109">
        <f t="shared" si="3"/>
        <v>0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3"/>
      <c r="Q54" s="132"/>
    </row>
    <row r="55" spans="1:17" ht="12.75" customHeight="1" x14ac:dyDescent="0.2">
      <c r="A55" s="100" t="s">
        <v>966</v>
      </c>
      <c r="B55" s="100" t="s">
        <v>978</v>
      </c>
      <c r="C55" s="115"/>
      <c r="D55" s="123">
        <f t="shared" si="2"/>
        <v>0</v>
      </c>
      <c r="E55" s="109">
        <f t="shared" si="3"/>
        <v>0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3"/>
      <c r="Q55" s="132"/>
    </row>
    <row r="56" spans="1:17" ht="12.75" customHeight="1" x14ac:dyDescent="0.2">
      <c r="A56" s="100" t="s">
        <v>967</v>
      </c>
      <c r="B56" s="100" t="s">
        <v>979</v>
      </c>
      <c r="C56" s="115"/>
      <c r="D56" s="123">
        <f t="shared" si="2"/>
        <v>0</v>
      </c>
      <c r="E56" s="109">
        <f t="shared" si="3"/>
        <v>0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3"/>
      <c r="Q56" s="132"/>
    </row>
    <row r="57" spans="1:17" ht="12.75" customHeight="1" x14ac:dyDescent="0.2">
      <c r="A57" s="100" t="s">
        <v>1002</v>
      </c>
      <c r="B57" s="100" t="s">
        <v>1003</v>
      </c>
      <c r="C57" s="115"/>
      <c r="D57" s="123">
        <f t="shared" si="2"/>
        <v>0</v>
      </c>
      <c r="E57" s="109">
        <f t="shared" si="3"/>
        <v>0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3"/>
      <c r="Q57" s="132"/>
    </row>
    <row r="58" spans="1:17" ht="12.75" customHeight="1" x14ac:dyDescent="0.2">
      <c r="A58" s="98" t="s">
        <v>850</v>
      </c>
      <c r="B58" s="99" t="s">
        <v>958</v>
      </c>
      <c r="C58" s="115">
        <v>61008.75</v>
      </c>
      <c r="D58" s="147">
        <f t="shared" si="2"/>
        <v>63855</v>
      </c>
      <c r="E58" s="109">
        <f t="shared" si="3"/>
        <v>2846.25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>
        <v>1181.25</v>
      </c>
      <c r="P58" s="131">
        <v>1102.5</v>
      </c>
      <c r="Q58" s="132">
        <v>562.5</v>
      </c>
    </row>
    <row r="59" spans="1:17" ht="12.75" customHeight="1" x14ac:dyDescent="0.2">
      <c r="A59" s="98" t="s">
        <v>851</v>
      </c>
      <c r="B59" s="99" t="s">
        <v>852</v>
      </c>
      <c r="C59" s="115"/>
      <c r="D59" s="147">
        <f t="shared" si="2"/>
        <v>0</v>
      </c>
      <c r="E59" s="109">
        <f t="shared" si="3"/>
        <v>0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3"/>
      <c r="Q59" s="132"/>
    </row>
    <row r="60" spans="1:17" ht="12.75" customHeight="1" x14ac:dyDescent="0.2">
      <c r="A60" s="98" t="s">
        <v>853</v>
      </c>
      <c r="B60" s="99" t="s">
        <v>854</v>
      </c>
      <c r="C60" s="115"/>
      <c r="D60" s="147">
        <f t="shared" si="2"/>
        <v>0</v>
      </c>
      <c r="E60" s="109">
        <f t="shared" si="3"/>
        <v>0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3"/>
      <c r="Q60" s="132"/>
    </row>
    <row r="61" spans="1:17" ht="12.75" customHeight="1" x14ac:dyDescent="0.2">
      <c r="A61" s="98" t="s">
        <v>855</v>
      </c>
      <c r="B61" s="99" t="s">
        <v>856</v>
      </c>
      <c r="C61" s="115"/>
      <c r="D61" s="147">
        <f t="shared" si="2"/>
        <v>0</v>
      </c>
      <c r="E61" s="109">
        <f t="shared" si="3"/>
        <v>0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3"/>
      <c r="Q61" s="132"/>
    </row>
    <row r="62" spans="1:17" ht="12.75" customHeight="1" x14ac:dyDescent="0.2">
      <c r="A62" s="98" t="s">
        <v>857</v>
      </c>
      <c r="B62" s="99" t="s">
        <v>858</v>
      </c>
      <c r="C62" s="115">
        <v>53511.9</v>
      </c>
      <c r="D62" s="147">
        <f t="shared" si="2"/>
        <v>53512.520000000004</v>
      </c>
      <c r="E62" s="109">
        <f t="shared" si="3"/>
        <v>0.62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3">
        <v>0.62</v>
      </c>
      <c r="Q62" s="132"/>
    </row>
    <row r="63" spans="1:17" ht="12.75" customHeight="1" x14ac:dyDescent="0.2">
      <c r="A63" s="98" t="s">
        <v>702</v>
      </c>
      <c r="B63" s="99" t="s">
        <v>959</v>
      </c>
      <c r="C63" s="115">
        <v>12484.91</v>
      </c>
      <c r="D63" s="147">
        <f t="shared" si="2"/>
        <v>12484.91</v>
      </c>
      <c r="E63" s="109">
        <f t="shared" si="3"/>
        <v>0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3"/>
      <c r="Q63" s="132"/>
    </row>
    <row r="64" spans="1:17" ht="12.75" customHeight="1" x14ac:dyDescent="0.2">
      <c r="A64" s="98" t="s">
        <v>859</v>
      </c>
      <c r="B64" s="99" t="s">
        <v>860</v>
      </c>
      <c r="C64" s="115">
        <v>4951.25</v>
      </c>
      <c r="D64" s="147">
        <f t="shared" si="2"/>
        <v>5000</v>
      </c>
      <c r="E64" s="109">
        <f t="shared" si="3"/>
        <v>48.75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>
        <v>17.87</v>
      </c>
      <c r="P64" s="133"/>
      <c r="Q64" s="132">
        <v>30.88</v>
      </c>
    </row>
    <row r="65" spans="1:17" ht="12.75" customHeight="1" x14ac:dyDescent="0.2">
      <c r="A65" s="98" t="s">
        <v>861</v>
      </c>
      <c r="B65" s="99" t="s">
        <v>862</v>
      </c>
      <c r="C65" s="115">
        <v>19602.830000000002</v>
      </c>
      <c r="D65" s="147">
        <f t="shared" si="2"/>
        <v>19602.830000000002</v>
      </c>
      <c r="E65" s="109">
        <f t="shared" si="3"/>
        <v>0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3"/>
      <c r="Q65" s="132"/>
    </row>
    <row r="66" spans="1:17" ht="12.75" customHeight="1" x14ac:dyDescent="0.2">
      <c r="A66" s="98" t="s">
        <v>863</v>
      </c>
      <c r="B66" s="99" t="s">
        <v>864</v>
      </c>
      <c r="C66" s="115"/>
      <c r="D66" s="147">
        <f t="shared" si="2"/>
        <v>0</v>
      </c>
      <c r="E66" s="109">
        <f t="shared" si="3"/>
        <v>0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3"/>
      <c r="Q66" s="132"/>
    </row>
    <row r="67" spans="1:17" ht="12.75" customHeight="1" x14ac:dyDescent="0.2">
      <c r="A67" s="98" t="s">
        <v>865</v>
      </c>
      <c r="B67" s="99" t="s">
        <v>866</v>
      </c>
      <c r="C67" s="115"/>
      <c r="D67" s="147">
        <f t="shared" si="2"/>
        <v>0</v>
      </c>
      <c r="E67" s="109">
        <f t="shared" si="3"/>
        <v>0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3"/>
      <c r="Q67" s="132"/>
    </row>
    <row r="68" spans="1:17" ht="12.75" customHeight="1" x14ac:dyDescent="0.2">
      <c r="A68" s="98" t="s">
        <v>867</v>
      </c>
      <c r="B68" s="99" t="s">
        <v>868</v>
      </c>
      <c r="C68" s="115"/>
      <c r="D68" s="147">
        <f t="shared" ref="D68:D99" si="4">+C68+E68</f>
        <v>0</v>
      </c>
      <c r="E68" s="109">
        <f t="shared" si="3"/>
        <v>0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3"/>
      <c r="Q68" s="132"/>
    </row>
    <row r="69" spans="1:17" ht="12.75" customHeight="1" x14ac:dyDescent="0.2">
      <c r="A69" s="98" t="s">
        <v>869</v>
      </c>
      <c r="B69" s="99" t="s">
        <v>870</v>
      </c>
      <c r="C69" s="115">
        <v>1016.96</v>
      </c>
      <c r="D69" s="147">
        <f t="shared" si="4"/>
        <v>1016.96</v>
      </c>
      <c r="E69" s="109">
        <f t="shared" si="3"/>
        <v>0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3"/>
      <c r="Q69" s="132"/>
    </row>
    <row r="70" spans="1:17" ht="12.75" customHeight="1" x14ac:dyDescent="0.2">
      <c r="A70" s="98" t="s">
        <v>871</v>
      </c>
      <c r="B70" s="99" t="s">
        <v>870</v>
      </c>
      <c r="C70" s="115"/>
      <c r="D70" s="147">
        <f t="shared" si="4"/>
        <v>0</v>
      </c>
      <c r="E70" s="109">
        <f t="shared" si="3"/>
        <v>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3"/>
      <c r="Q70" s="132"/>
    </row>
    <row r="71" spans="1:17" ht="12.75" customHeight="1" x14ac:dyDescent="0.2">
      <c r="A71" s="98" t="s">
        <v>872</v>
      </c>
      <c r="B71" s="99" t="s">
        <v>873</v>
      </c>
      <c r="C71" s="115"/>
      <c r="D71" s="147">
        <f t="shared" si="4"/>
        <v>0</v>
      </c>
      <c r="E71" s="109">
        <f t="shared" si="3"/>
        <v>0</v>
      </c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32"/>
    </row>
    <row r="72" spans="1:17" ht="12.75" customHeight="1" x14ac:dyDescent="0.2">
      <c r="A72" s="98" t="s">
        <v>874</v>
      </c>
      <c r="B72" s="99" t="s">
        <v>875</v>
      </c>
      <c r="C72" s="115"/>
      <c r="D72" s="147">
        <f t="shared" si="4"/>
        <v>0</v>
      </c>
      <c r="E72" s="109">
        <f t="shared" si="3"/>
        <v>0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3"/>
      <c r="Q72" s="132"/>
    </row>
    <row r="73" spans="1:17" ht="12.75" customHeight="1" x14ac:dyDescent="0.2">
      <c r="A73" s="98" t="s">
        <v>924</v>
      </c>
      <c r="B73" s="99" t="s">
        <v>925</v>
      </c>
      <c r="C73" s="115">
        <v>7467.82</v>
      </c>
      <c r="D73" s="147">
        <f t="shared" si="4"/>
        <v>7467.82</v>
      </c>
      <c r="E73" s="109">
        <f t="shared" si="3"/>
        <v>0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3"/>
      <c r="Q73" s="132"/>
    </row>
    <row r="74" spans="1:17" ht="12.75" customHeight="1" x14ac:dyDescent="0.2">
      <c r="A74" s="98" t="s">
        <v>876</v>
      </c>
      <c r="B74" s="99" t="s">
        <v>877</v>
      </c>
      <c r="C74" s="115"/>
      <c r="D74" s="147">
        <f t="shared" si="4"/>
        <v>0</v>
      </c>
      <c r="E74" s="109">
        <f t="shared" si="3"/>
        <v>0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3"/>
      <c r="Q74" s="132"/>
    </row>
    <row r="75" spans="1:17" ht="12.75" customHeight="1" x14ac:dyDescent="0.2">
      <c r="A75" s="98" t="s">
        <v>878</v>
      </c>
      <c r="B75" s="99" t="s">
        <v>5</v>
      </c>
      <c r="C75" s="115">
        <v>14752.84</v>
      </c>
      <c r="D75" s="147">
        <f t="shared" si="4"/>
        <v>14752.84</v>
      </c>
      <c r="E75" s="109">
        <f t="shared" si="3"/>
        <v>0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3"/>
      <c r="Q75" s="132"/>
    </row>
    <row r="76" spans="1:17" ht="12.75" customHeight="1" x14ac:dyDescent="0.2">
      <c r="A76" s="98" t="s">
        <v>879</v>
      </c>
      <c r="B76" s="99" t="s">
        <v>880</v>
      </c>
      <c r="C76" s="115"/>
      <c r="D76" s="147">
        <f t="shared" si="4"/>
        <v>0</v>
      </c>
      <c r="E76" s="109">
        <f t="shared" si="3"/>
        <v>0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3"/>
      <c r="Q76" s="132"/>
    </row>
    <row r="77" spans="1:17" ht="12.75" customHeight="1" x14ac:dyDescent="0.2">
      <c r="A77" s="98" t="s">
        <v>952</v>
      </c>
      <c r="B77" s="99" t="s">
        <v>953</v>
      </c>
      <c r="C77" s="115"/>
      <c r="D77" s="123">
        <f t="shared" si="4"/>
        <v>0</v>
      </c>
      <c r="E77" s="109">
        <f t="shared" si="3"/>
        <v>0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3"/>
      <c r="Q77" s="132"/>
    </row>
    <row r="78" spans="1:17" ht="12.75" customHeight="1" x14ac:dyDescent="0.2">
      <c r="A78" s="98" t="s">
        <v>963</v>
      </c>
      <c r="B78" s="99" t="s">
        <v>962</v>
      </c>
      <c r="C78" s="115">
        <v>69022</v>
      </c>
      <c r="D78" s="147">
        <f t="shared" si="4"/>
        <v>69022</v>
      </c>
      <c r="E78" s="109">
        <f t="shared" si="3"/>
        <v>0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3"/>
      <c r="Q78" s="132"/>
    </row>
    <row r="79" spans="1:17" ht="12.75" customHeight="1" x14ac:dyDescent="0.2">
      <c r="A79" s="98" t="s">
        <v>881</v>
      </c>
      <c r="B79" s="99" t="s">
        <v>730</v>
      </c>
      <c r="C79" s="115">
        <v>6230.76</v>
      </c>
      <c r="D79" s="147">
        <f t="shared" si="4"/>
        <v>6306.24</v>
      </c>
      <c r="E79" s="109">
        <f t="shared" si="3"/>
        <v>75.48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>
        <v>43.86</v>
      </c>
      <c r="P79" s="131"/>
      <c r="Q79" s="132">
        <v>31.62</v>
      </c>
    </row>
    <row r="80" spans="1:17" ht="12.75" customHeight="1" x14ac:dyDescent="0.2">
      <c r="A80" s="98" t="s">
        <v>882</v>
      </c>
      <c r="B80" s="99" t="s">
        <v>883</v>
      </c>
      <c r="C80" s="115"/>
      <c r="D80" s="147">
        <f t="shared" si="4"/>
        <v>0</v>
      </c>
      <c r="E80" s="109">
        <f t="shared" si="3"/>
        <v>0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3"/>
      <c r="Q80" s="132"/>
    </row>
    <row r="81" spans="1:17" ht="12.75" customHeight="1" x14ac:dyDescent="0.2">
      <c r="A81" s="98" t="s">
        <v>914</v>
      </c>
      <c r="B81" s="99" t="s">
        <v>916</v>
      </c>
      <c r="C81" s="115"/>
      <c r="D81" s="147">
        <f t="shared" si="4"/>
        <v>0</v>
      </c>
      <c r="E81" s="109">
        <f t="shared" si="3"/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3"/>
      <c r="Q81" s="132"/>
    </row>
    <row r="82" spans="1:17" ht="12.75" customHeight="1" x14ac:dyDescent="0.2">
      <c r="A82" s="98" t="s">
        <v>915</v>
      </c>
      <c r="B82" s="99" t="s">
        <v>917</v>
      </c>
      <c r="C82" s="115"/>
      <c r="D82" s="147">
        <f t="shared" si="4"/>
        <v>0</v>
      </c>
      <c r="E82" s="109">
        <f t="shared" si="3"/>
        <v>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3"/>
      <c r="Q82" s="132"/>
    </row>
    <row r="83" spans="1:17" ht="12.75" customHeight="1" x14ac:dyDescent="0.2">
      <c r="A83" s="98" t="s">
        <v>921</v>
      </c>
      <c r="B83" s="99" t="s">
        <v>922</v>
      </c>
      <c r="C83" s="115"/>
      <c r="D83" s="147">
        <f t="shared" si="4"/>
        <v>0</v>
      </c>
      <c r="E83" s="109">
        <f t="shared" si="3"/>
        <v>0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3"/>
      <c r="Q83" s="132"/>
    </row>
    <row r="84" spans="1:17" ht="12.75" customHeight="1" x14ac:dyDescent="0.2">
      <c r="A84" s="98" t="s">
        <v>700</v>
      </c>
      <c r="B84" s="99" t="s">
        <v>884</v>
      </c>
      <c r="C84" s="115">
        <v>1183.3800000000001</v>
      </c>
      <c r="D84" s="147">
        <f t="shared" si="4"/>
        <v>1183.3800000000001</v>
      </c>
      <c r="E84" s="109">
        <f t="shared" si="3"/>
        <v>0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3"/>
      <c r="Q84" s="132"/>
    </row>
    <row r="85" spans="1:17" ht="12.75" customHeight="1" x14ac:dyDescent="0.2">
      <c r="A85" s="98" t="s">
        <v>601</v>
      </c>
      <c r="B85" s="99" t="s">
        <v>885</v>
      </c>
      <c r="C85" s="115"/>
      <c r="D85" s="147">
        <f t="shared" si="4"/>
        <v>0</v>
      </c>
      <c r="E85" s="109">
        <f t="shared" si="3"/>
        <v>0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3"/>
      <c r="Q85" s="132"/>
    </row>
    <row r="86" spans="1:17" ht="12.75" customHeight="1" x14ac:dyDescent="0.2">
      <c r="A86" s="98" t="s">
        <v>886</v>
      </c>
      <c r="B86" s="99" t="s">
        <v>887</v>
      </c>
      <c r="C86" s="115">
        <v>19.48</v>
      </c>
      <c r="D86" s="147">
        <f t="shared" si="4"/>
        <v>19.48</v>
      </c>
      <c r="E86" s="109">
        <f t="shared" si="3"/>
        <v>0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3"/>
      <c r="Q86" s="132"/>
    </row>
    <row r="87" spans="1:17" ht="12.75" customHeight="1" x14ac:dyDescent="0.2">
      <c r="A87" s="98" t="s">
        <v>1057</v>
      </c>
      <c r="B87" s="99" t="s">
        <v>1070</v>
      </c>
      <c r="C87" s="115">
        <v>1797.49</v>
      </c>
      <c r="D87" s="147">
        <f t="shared" si="4"/>
        <v>1902.59</v>
      </c>
      <c r="E87" s="109">
        <f t="shared" si="3"/>
        <v>105.1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3">
        <v>105.1</v>
      </c>
      <c r="Q87" s="132"/>
    </row>
    <row r="88" spans="1:17" ht="12.75" customHeight="1" x14ac:dyDescent="0.2">
      <c r="A88" s="98" t="s">
        <v>282</v>
      </c>
      <c r="B88" s="99" t="s">
        <v>888</v>
      </c>
      <c r="C88" s="115"/>
      <c r="D88" s="147">
        <f t="shared" si="4"/>
        <v>0</v>
      </c>
      <c r="E88" s="109">
        <f t="shared" si="3"/>
        <v>0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3"/>
      <c r="Q88" s="132"/>
    </row>
    <row r="89" spans="1:17" ht="12.75" customHeight="1" x14ac:dyDescent="0.2">
      <c r="A89" s="98" t="s">
        <v>889</v>
      </c>
      <c r="B89" s="99" t="s">
        <v>890</v>
      </c>
      <c r="C89" s="115">
        <v>3900</v>
      </c>
      <c r="D89" s="147">
        <f t="shared" si="4"/>
        <v>3900</v>
      </c>
      <c r="E89" s="109">
        <f t="shared" si="3"/>
        <v>0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3"/>
      <c r="Q89" s="132"/>
    </row>
    <row r="90" spans="1:17" ht="12.75" customHeight="1" x14ac:dyDescent="0.2">
      <c r="A90" s="95" t="s">
        <v>891</v>
      </c>
      <c r="B90" s="99" t="s">
        <v>892</v>
      </c>
      <c r="C90" s="115">
        <v>804.99</v>
      </c>
      <c r="D90" s="147">
        <f t="shared" si="4"/>
        <v>804.99</v>
      </c>
      <c r="E90" s="109">
        <f t="shared" si="3"/>
        <v>0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3"/>
      <c r="Q90" s="132"/>
    </row>
    <row r="91" spans="1:17" ht="12.75" customHeight="1" x14ac:dyDescent="0.2">
      <c r="A91" s="98" t="s">
        <v>704</v>
      </c>
      <c r="B91" s="99" t="s">
        <v>893</v>
      </c>
      <c r="C91" s="115"/>
      <c r="D91" s="147">
        <f t="shared" si="4"/>
        <v>0</v>
      </c>
      <c r="E91" s="109">
        <f t="shared" si="3"/>
        <v>0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3"/>
      <c r="Q91" s="132"/>
    </row>
    <row r="92" spans="1:17" ht="12.75" customHeight="1" x14ac:dyDescent="0.2">
      <c r="A92" s="98" t="s">
        <v>894</v>
      </c>
      <c r="B92" s="99" t="s">
        <v>3</v>
      </c>
      <c r="C92" s="115"/>
      <c r="D92" s="147">
        <f t="shared" si="4"/>
        <v>0</v>
      </c>
      <c r="E92" s="109">
        <f t="shared" si="3"/>
        <v>0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3"/>
      <c r="Q92" s="132"/>
    </row>
    <row r="93" spans="1:17" ht="12.75" customHeight="1" x14ac:dyDescent="0.2">
      <c r="A93" s="98" t="s">
        <v>895</v>
      </c>
      <c r="B93" s="99" t="s">
        <v>896</v>
      </c>
      <c r="C93" s="115"/>
      <c r="D93" s="147">
        <f t="shared" si="4"/>
        <v>0</v>
      </c>
      <c r="E93" s="109">
        <f t="shared" si="3"/>
        <v>0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3"/>
      <c r="Q93" s="132"/>
    </row>
    <row r="94" spans="1:17" ht="12.75" customHeight="1" x14ac:dyDescent="0.2">
      <c r="A94" s="98" t="s">
        <v>897</v>
      </c>
      <c r="B94" s="99" t="s">
        <v>92</v>
      </c>
      <c r="C94" s="115">
        <v>3391.2</v>
      </c>
      <c r="D94" s="147">
        <f t="shared" si="4"/>
        <v>3391.2</v>
      </c>
      <c r="E94" s="109">
        <f t="shared" si="3"/>
        <v>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3"/>
      <c r="Q94" s="132"/>
    </row>
    <row r="95" spans="1:17" ht="12.75" customHeight="1" x14ac:dyDescent="0.2">
      <c r="A95" s="98" t="s">
        <v>291</v>
      </c>
      <c r="B95" s="99" t="s">
        <v>14</v>
      </c>
      <c r="C95" s="115">
        <v>1925.33</v>
      </c>
      <c r="D95" s="147">
        <f t="shared" si="4"/>
        <v>1942.29</v>
      </c>
      <c r="E95" s="109">
        <f t="shared" si="3"/>
        <v>16.96</v>
      </c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3">
        <v>16.96</v>
      </c>
      <c r="Q95" s="132"/>
    </row>
    <row r="96" spans="1:17" ht="12.75" customHeight="1" x14ac:dyDescent="0.2">
      <c r="A96" s="98" t="s">
        <v>898</v>
      </c>
      <c r="B96" s="99" t="s">
        <v>960</v>
      </c>
      <c r="C96" s="115">
        <v>42018.45</v>
      </c>
      <c r="D96" s="147">
        <f t="shared" si="4"/>
        <v>42018.45</v>
      </c>
      <c r="E96" s="109">
        <f t="shared" si="3"/>
        <v>0</v>
      </c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3"/>
      <c r="Q96" s="132"/>
    </row>
    <row r="97" spans="1:17" ht="12.75" customHeight="1" x14ac:dyDescent="0.2">
      <c r="A97" s="98" t="s">
        <v>372</v>
      </c>
      <c r="B97" s="99" t="s">
        <v>164</v>
      </c>
      <c r="C97" s="115"/>
      <c r="D97" s="147">
        <f t="shared" si="4"/>
        <v>0</v>
      </c>
      <c r="E97" s="109">
        <f t="shared" si="3"/>
        <v>0</v>
      </c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3"/>
      <c r="Q97" s="132"/>
    </row>
    <row r="98" spans="1:17" ht="12.75" customHeight="1" x14ac:dyDescent="0.2">
      <c r="A98" s="98" t="s">
        <v>899</v>
      </c>
      <c r="B98" s="99" t="s">
        <v>15</v>
      </c>
      <c r="C98" s="115">
        <v>8065.79</v>
      </c>
      <c r="D98" s="147">
        <f t="shared" si="4"/>
        <v>8515.7900000000009</v>
      </c>
      <c r="E98" s="109">
        <f t="shared" si="3"/>
        <v>450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>
        <v>50</v>
      </c>
      <c r="P98" s="133">
        <v>50</v>
      </c>
      <c r="Q98" s="132">
        <v>350</v>
      </c>
    </row>
    <row r="99" spans="1:17" ht="12.75" customHeight="1" x14ac:dyDescent="0.2">
      <c r="A99" s="98" t="s">
        <v>900</v>
      </c>
      <c r="B99" s="99" t="s">
        <v>973</v>
      </c>
      <c r="C99" s="115"/>
      <c r="D99" s="147">
        <f t="shared" si="4"/>
        <v>0</v>
      </c>
      <c r="E99" s="109">
        <f t="shared" si="3"/>
        <v>0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3"/>
      <c r="Q99" s="132"/>
    </row>
    <row r="100" spans="1:17" ht="12.75" customHeight="1" x14ac:dyDescent="0.2">
      <c r="A100" s="100" t="s">
        <v>968</v>
      </c>
      <c r="B100" s="95" t="s">
        <v>980</v>
      </c>
      <c r="C100" s="115"/>
      <c r="D100" s="147">
        <f t="shared" ref="D100:D116" si="5">+C100+E100</f>
        <v>0</v>
      </c>
      <c r="E100" s="109">
        <f t="shared" si="3"/>
        <v>0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3"/>
      <c r="Q100" s="132"/>
    </row>
    <row r="101" spans="1:17" ht="12.75" customHeight="1" x14ac:dyDescent="0.2">
      <c r="A101" s="100" t="s">
        <v>969</v>
      </c>
      <c r="B101" s="95" t="s">
        <v>981</v>
      </c>
      <c r="C101" s="115"/>
      <c r="D101" s="147">
        <f t="shared" si="5"/>
        <v>0</v>
      </c>
      <c r="E101" s="109">
        <f t="shared" ref="E101:E116" si="6">SUM(F101:Q101)</f>
        <v>0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3"/>
      <c r="Q101" s="132"/>
    </row>
    <row r="102" spans="1:17" ht="12.75" customHeight="1" x14ac:dyDescent="0.2">
      <c r="A102" s="100" t="s">
        <v>970</v>
      </c>
      <c r="B102" s="95" t="s">
        <v>982</v>
      </c>
      <c r="C102" s="115"/>
      <c r="D102" s="147">
        <f t="shared" si="5"/>
        <v>0</v>
      </c>
      <c r="E102" s="109">
        <f t="shared" si="6"/>
        <v>0</v>
      </c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3"/>
      <c r="Q102" s="132"/>
    </row>
    <row r="103" spans="1:17" ht="12.75" customHeight="1" x14ac:dyDescent="0.2">
      <c r="A103" s="100" t="s">
        <v>971</v>
      </c>
      <c r="B103" s="95" t="s">
        <v>983</v>
      </c>
      <c r="C103" s="115"/>
      <c r="D103" s="147">
        <f t="shared" si="5"/>
        <v>0</v>
      </c>
      <c r="E103" s="109">
        <f t="shared" si="6"/>
        <v>0</v>
      </c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3"/>
      <c r="Q103" s="132"/>
    </row>
    <row r="104" spans="1:17" ht="12.75" customHeight="1" x14ac:dyDescent="0.2">
      <c r="A104" s="100" t="s">
        <v>974</v>
      </c>
      <c r="B104" s="95" t="s">
        <v>984</v>
      </c>
      <c r="C104" s="115"/>
      <c r="D104" s="147">
        <f t="shared" si="5"/>
        <v>0</v>
      </c>
      <c r="E104" s="109">
        <f t="shared" si="6"/>
        <v>0</v>
      </c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3"/>
      <c r="Q104" s="132"/>
    </row>
    <row r="105" spans="1:17" ht="12.75" customHeight="1" x14ac:dyDescent="0.2">
      <c r="A105" s="100" t="s">
        <v>972</v>
      </c>
      <c r="B105" s="95" t="s">
        <v>985</v>
      </c>
      <c r="C105" s="115"/>
      <c r="D105" s="147">
        <f t="shared" si="5"/>
        <v>0</v>
      </c>
      <c r="E105" s="109">
        <f t="shared" si="6"/>
        <v>0</v>
      </c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3"/>
      <c r="Q105" s="132"/>
    </row>
    <row r="106" spans="1:17" ht="12.75" customHeight="1" x14ac:dyDescent="0.2">
      <c r="A106" s="100" t="s">
        <v>1005</v>
      </c>
      <c r="B106" s="95" t="s">
        <v>1006</v>
      </c>
      <c r="C106" s="115"/>
      <c r="D106" s="147">
        <f t="shared" si="5"/>
        <v>0</v>
      </c>
      <c r="E106" s="109">
        <f t="shared" si="6"/>
        <v>0</v>
      </c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3"/>
      <c r="Q106" s="132"/>
    </row>
    <row r="107" spans="1:17" ht="12.75" customHeight="1" x14ac:dyDescent="0.2">
      <c r="A107" s="100" t="s">
        <v>1004</v>
      </c>
      <c r="B107" s="95" t="s">
        <v>1003</v>
      </c>
      <c r="C107" s="115"/>
      <c r="D107" s="147">
        <f t="shared" si="5"/>
        <v>0</v>
      </c>
      <c r="E107" s="109">
        <f t="shared" si="6"/>
        <v>0</v>
      </c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3"/>
      <c r="Q107" s="132"/>
    </row>
    <row r="108" spans="1:17" ht="12.75" customHeight="1" x14ac:dyDescent="0.2">
      <c r="A108" s="98" t="s">
        <v>901</v>
      </c>
      <c r="B108" s="99" t="s">
        <v>902</v>
      </c>
      <c r="C108" s="115">
        <v>12396.26</v>
      </c>
      <c r="D108" s="147">
        <f t="shared" si="5"/>
        <v>12396.26</v>
      </c>
      <c r="E108" s="109">
        <f t="shared" si="6"/>
        <v>0</v>
      </c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3"/>
      <c r="Q108" s="132"/>
    </row>
    <row r="109" spans="1:17" ht="12.75" customHeight="1" x14ac:dyDescent="0.2">
      <c r="A109" s="98" t="s">
        <v>903</v>
      </c>
      <c r="B109" s="99" t="s">
        <v>739</v>
      </c>
      <c r="C109" s="115">
        <v>23076.84</v>
      </c>
      <c r="D109" s="147">
        <f t="shared" si="5"/>
        <v>23136.34</v>
      </c>
      <c r="E109" s="109">
        <f t="shared" si="6"/>
        <v>59.5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3"/>
      <c r="Q109" s="132">
        <v>59.5</v>
      </c>
    </row>
    <row r="110" spans="1:17" ht="12.75" customHeight="1" x14ac:dyDescent="0.2">
      <c r="A110" s="101" t="s">
        <v>918</v>
      </c>
      <c r="B110" s="102" t="s">
        <v>961</v>
      </c>
      <c r="C110" s="115"/>
      <c r="D110" s="147">
        <f t="shared" si="5"/>
        <v>0</v>
      </c>
      <c r="E110" s="109">
        <f t="shared" si="6"/>
        <v>0</v>
      </c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3"/>
      <c r="Q110" s="132"/>
    </row>
    <row r="111" spans="1:17" ht="12.75" customHeight="1" x14ac:dyDescent="0.2">
      <c r="A111" s="101" t="s">
        <v>904</v>
      </c>
      <c r="B111" s="102" t="s">
        <v>905</v>
      </c>
      <c r="C111" s="115">
        <v>38670.129999999997</v>
      </c>
      <c r="D111" s="147">
        <f t="shared" si="5"/>
        <v>38670.129999999997</v>
      </c>
      <c r="E111" s="109">
        <f t="shared" si="6"/>
        <v>0</v>
      </c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3"/>
      <c r="Q111" s="132"/>
    </row>
    <row r="112" spans="1:17" ht="12.75" customHeight="1" x14ac:dyDescent="0.2">
      <c r="A112" s="101" t="s">
        <v>906</v>
      </c>
      <c r="B112" s="102" t="s">
        <v>907</v>
      </c>
      <c r="C112" s="115">
        <v>68656</v>
      </c>
      <c r="D112" s="147">
        <f t="shared" si="5"/>
        <v>68656</v>
      </c>
      <c r="E112" s="109">
        <f t="shared" si="6"/>
        <v>0</v>
      </c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3"/>
      <c r="Q112" s="132"/>
    </row>
    <row r="113" spans="1:17" ht="12.75" customHeight="1" x14ac:dyDescent="0.2">
      <c r="A113" s="101" t="s">
        <v>908</v>
      </c>
      <c r="B113" s="102" t="s">
        <v>909</v>
      </c>
      <c r="C113" s="115">
        <v>8939.98</v>
      </c>
      <c r="D113" s="147">
        <f t="shared" si="5"/>
        <v>9006.66</v>
      </c>
      <c r="E113" s="109">
        <f t="shared" si="6"/>
        <v>66.680000000000007</v>
      </c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3">
        <v>15.98</v>
      </c>
      <c r="Q113" s="132">
        <v>50.7</v>
      </c>
    </row>
    <row r="114" spans="1:17" ht="12.75" customHeight="1" x14ac:dyDescent="0.2">
      <c r="A114" s="101" t="s">
        <v>910</v>
      </c>
      <c r="B114" s="102" t="s">
        <v>911</v>
      </c>
      <c r="C114" s="115">
        <v>400.89</v>
      </c>
      <c r="D114" s="147">
        <f t="shared" si="5"/>
        <v>400.89</v>
      </c>
      <c r="E114" s="109">
        <f t="shared" si="6"/>
        <v>0</v>
      </c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3"/>
      <c r="Q114" s="132"/>
    </row>
    <row r="115" spans="1:17" ht="12.75" customHeight="1" x14ac:dyDescent="0.2">
      <c r="A115" s="101" t="s">
        <v>912</v>
      </c>
      <c r="B115" s="102" t="s">
        <v>821</v>
      </c>
      <c r="C115" s="115">
        <v>31.24</v>
      </c>
      <c r="D115" s="147">
        <f t="shared" si="5"/>
        <v>31.24</v>
      </c>
      <c r="E115" s="109">
        <f t="shared" si="6"/>
        <v>0</v>
      </c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3"/>
      <c r="Q115" s="132"/>
    </row>
    <row r="116" spans="1:17" ht="12.75" customHeight="1" thickBot="1" x14ac:dyDescent="0.25">
      <c r="A116" s="103" t="s">
        <v>919</v>
      </c>
      <c r="B116" s="104" t="s">
        <v>920</v>
      </c>
      <c r="C116" s="104"/>
      <c r="D116" s="149">
        <f t="shared" si="5"/>
        <v>0</v>
      </c>
      <c r="E116" s="109">
        <f t="shared" si="6"/>
        <v>0</v>
      </c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5"/>
      <c r="Q116" s="136"/>
    </row>
    <row r="117" spans="1:17" ht="11.1" customHeight="1" x14ac:dyDescent="0.2">
      <c r="C117" s="119"/>
      <c r="D117" s="119"/>
      <c r="E117" s="107"/>
      <c r="F117" s="139"/>
      <c r="M117" s="120"/>
      <c r="N117" s="120"/>
    </row>
    <row r="118" spans="1:17" ht="11.1" customHeight="1" x14ac:dyDescent="0.2">
      <c r="C118" s="119"/>
      <c r="D118" s="119">
        <f>SUM(D36:D116)</f>
        <v>-24857.77999999989</v>
      </c>
      <c r="E118" s="108"/>
      <c r="F118" s="140">
        <f>SUM(F4:F116)</f>
        <v>49223.29000000003</v>
      </c>
      <c r="G118" s="120">
        <f>SUM(G4:G116)</f>
        <v>0</v>
      </c>
      <c r="H118" s="120">
        <f t="shared" ref="H118:Q118" si="7">SUM(H4:H116)</f>
        <v>0</v>
      </c>
      <c r="I118" s="120">
        <f t="shared" si="7"/>
        <v>0</v>
      </c>
      <c r="J118" s="120">
        <f t="shared" si="7"/>
        <v>0</v>
      </c>
      <c r="K118" s="120">
        <f t="shared" si="7"/>
        <v>0</v>
      </c>
      <c r="L118" s="120">
        <f t="shared" si="7"/>
        <v>0</v>
      </c>
      <c r="M118" s="120">
        <f t="shared" si="7"/>
        <v>0</v>
      </c>
      <c r="N118" s="120">
        <f t="shared" si="7"/>
        <v>0</v>
      </c>
      <c r="O118" s="120">
        <f t="shared" si="7"/>
        <v>0</v>
      </c>
      <c r="P118" s="120">
        <f t="shared" si="7"/>
        <v>-7.460698725481052E-14</v>
      </c>
      <c r="Q118" s="120">
        <f t="shared" si="7"/>
        <v>249.99999999999994</v>
      </c>
    </row>
    <row r="119" spans="1:17" ht="11.1" customHeight="1" x14ac:dyDescent="0.2">
      <c r="C119" s="119"/>
      <c r="D119" s="119"/>
      <c r="E119" s="108"/>
      <c r="F119" s="140"/>
      <c r="M119" s="120"/>
      <c r="N119" s="120"/>
    </row>
    <row r="120" spans="1:17" ht="11.1" customHeight="1" x14ac:dyDescent="0.2">
      <c r="C120" s="119"/>
      <c r="D120" s="119">
        <f>ROUND(SUM(D4:D116),2)</f>
        <v>250</v>
      </c>
      <c r="E120" s="108"/>
      <c r="F120" s="140"/>
      <c r="M120" s="120"/>
      <c r="N120" s="120"/>
    </row>
    <row r="121" spans="1:17" ht="11.1" customHeight="1" x14ac:dyDescent="0.2">
      <c r="C121" s="119"/>
      <c r="D121" s="119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December</vt:lpstr>
      <vt:lpstr>TB</vt:lpstr>
      <vt:lpstr>Investment</vt:lpstr>
      <vt:lpstr>Budget 2018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December'!Print_Area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2017-05-16T11:05:16Z</cp:lastPrinted>
  <dcterms:created xsi:type="dcterms:W3CDTF">2009-02-26T10:12:44Z</dcterms:created>
  <dcterms:modified xsi:type="dcterms:W3CDTF">2018-01-08T08:20:01Z</dcterms:modified>
</cp:coreProperties>
</file>